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_lists" sheetId="1" r:id="rId1"/>
    <sheet name="01_目標_制約" sheetId="2" r:id="rId2"/>
    <sheet name="02_スキル棚卸し" sheetId="3" r:id="rId3"/>
    <sheet name="03_商品化キャンバス" sheetId="4" r:id="rId4"/>
    <sheet name="04_料金表_パッケージ" sheetId="5" r:id="rId5"/>
    <sheet name="05_収支シミュレーション" sheetId="6" r:id="rId6"/>
    <sheet name="06_見込み客管理" sheetId="7" r:id="rId7"/>
    <sheet name="07_見積テンプレ" sheetId="8" r:id="rId8"/>
    <sheet name="08_契約条件チェック" sheetId="9" r:id="rId9"/>
    <sheet name="09_チャネル実験" sheetId="10" r:id="rId10"/>
    <sheet name="10_ダッシュボード" sheetId="11" r:id="rId11"/>
  </sheets>
  <definedNames>
    <definedName name="hours_per_month">'01_目標_制約'!$B$12</definedName>
    <definedName name="hours_per_week">'01_目標_制約'!$B$10</definedName>
    <definedName name="min_ehr">'01_目標_制約'!$B$9</definedName>
    <definedName name="target_margin">'01_目標_制約'!$B$8</definedName>
    <definedName name="target_revenue_month">'01_目標_制約'!$B$7</definedName>
    <definedName name="ステージ">'_lists'!$B$3:$H$3</definedName>
    <definedName name="タイプ">'_lists'!$B$2:$G$2</definedName>
    <definedName name="レビュー頻度">'_lists'!$B$6:$C$6</definedName>
    <definedName name="レベル">'_lists'!$B$1:$F$1</definedName>
    <definedName name="確度">'_lists'!$B$4:$K$4</definedName>
    <definedName name="重要度3">'_lists'!$B$5:$D$5</definedName>
  </definedNames>
  <calcPr calcId="124519" fullCalcOnLoad="1"/>
</workbook>
</file>

<file path=xl/sharedStrings.xml><?xml version="1.0" encoding="utf-8"?>
<sst xmlns="http://schemas.openxmlformats.org/spreadsheetml/2006/main" count="218" uniqueCount="189">
  <si>
    <t>レベル</t>
  </si>
  <si>
    <t>1</t>
  </si>
  <si>
    <t>2</t>
  </si>
  <si>
    <t>3</t>
  </si>
  <si>
    <t>4</t>
  </si>
  <si>
    <t>5</t>
  </si>
  <si>
    <t>タイプ</t>
  </si>
  <si>
    <t>受託</t>
  </si>
  <si>
    <t>顧問（リテainer）</t>
  </si>
  <si>
    <t>単発セッション</t>
  </si>
  <si>
    <t>デジタル商品</t>
  </si>
  <si>
    <t>講座/ワークショップ</t>
  </si>
  <si>
    <t>その他</t>
  </si>
  <si>
    <t>ステージ</t>
  </si>
  <si>
    <t>New</t>
  </si>
  <si>
    <t>Connect</t>
  </si>
  <si>
    <t>Needs</t>
  </si>
  <si>
    <t>Proposal</t>
  </si>
  <si>
    <t>Negotiation</t>
  </si>
  <si>
    <t>Won</t>
  </si>
  <si>
    <t>Lost</t>
  </si>
  <si>
    <t>確度</t>
  </si>
  <si>
    <t>10</t>
  </si>
  <si>
    <t>20</t>
  </si>
  <si>
    <t>30</t>
  </si>
  <si>
    <t>40</t>
  </si>
  <si>
    <t>50</t>
  </si>
  <si>
    <t>60</t>
  </si>
  <si>
    <t>70</t>
  </si>
  <si>
    <t>80</t>
  </si>
  <si>
    <t>90</t>
  </si>
  <si>
    <t>100</t>
  </si>
  <si>
    <t>重要度3</t>
  </si>
  <si>
    <t>高</t>
  </si>
  <si>
    <t>中</t>
  </si>
  <si>
    <t>低</t>
  </si>
  <si>
    <t>レビュー頻度</t>
  </si>
  <si>
    <t>月次</t>
  </si>
  <si>
    <t>四半期</t>
  </si>
  <si>
    <t>副業設計シート｜40代早期退職向け</t>
  </si>
  <si>
    <t>基本設定</t>
  </si>
  <si>
    <t>項目</t>
  </si>
  <si>
    <t>値</t>
  </si>
  <si>
    <t>メモ</t>
  </si>
  <si>
    <t>開始日</t>
  </si>
  <si>
    <t>今日の日付を入力</t>
  </si>
  <si>
    <t>期間（月）</t>
  </si>
  <si>
    <t>シミュレーション期間（推奨：12ヶ月）</t>
  </si>
  <si>
    <t>月間売上目標（税抜）</t>
  </si>
  <si>
    <t>例：10万円</t>
  </si>
  <si>
    <t>利益率目標（粗利）</t>
  </si>
  <si>
    <t>0.60=60% 粗利目標（価格設計に使用）</t>
  </si>
  <si>
    <t>最低許容時給（EHR）</t>
  </si>
  <si>
    <t>最低ラインの実質時給（円/時間）</t>
  </si>
  <si>
    <t>稼働可能時間/週（時間）</t>
  </si>
  <si>
    <t>退職後に副業へ割ける時間</t>
  </si>
  <si>
    <t>稼働可能時間/月（時間）</t>
  </si>
  <si>
    <t>必要EHR（自動）</t>
  </si>
  <si>
    <t>判定（目標の妥当性）</t>
  </si>
  <si>
    <t>OK/要調整</t>
  </si>
  <si>
    <t>メモ：EHR=Effective Hourly Rate（実効時給）。収益÷投入時間で算出。</t>
  </si>
  <si>
    <t>スキル棚卸し（スコアリング）</t>
  </si>
  <si>
    <t>No</t>
  </si>
  <si>
    <t>スキル</t>
  </si>
  <si>
    <t>レベル(1-5)</t>
  </si>
  <si>
    <t>実績/証憑</t>
  </si>
  <si>
    <t>市場性(1-5)</t>
  </si>
  <si>
    <t>独自性(1-5)</t>
  </si>
  <si>
    <t>好き度(1-5)</t>
  </si>
  <si>
    <t>スコア（自動）</t>
  </si>
  <si>
    <t>想定顧客/用途</t>
  </si>
  <si>
    <t>備考</t>
  </si>
  <si>
    <t>商品化キャンバス（オファー設計）</t>
  </si>
  <si>
    <t>※ 推奨価格 = (工数×最低EHR + 変動費) ÷ (1 - 粗利率)。粗利率が空欄なら目標粗利率を使用。</t>
  </si>
  <si>
    <t>目標粗利率（参照）</t>
  </si>
  <si>
    <t>ID</t>
  </si>
  <si>
    <t>オファー名</t>
  </si>
  <si>
    <t>提供物/成果物</t>
  </si>
  <si>
    <t>顧客セグメント</t>
  </si>
  <si>
    <t>課題（Before）</t>
  </si>
  <si>
    <t>解決（After）</t>
  </si>
  <si>
    <t>提供形式（オンライン/訪問等）</t>
  </si>
  <si>
    <t>1ユニット工数（時間）</t>
  </si>
  <si>
    <t>変動費/ユニット（円）</t>
  </si>
  <si>
    <t>希望粗利率（空欄可）</t>
  </si>
  <si>
    <t>価格下限（自動）</t>
  </si>
  <si>
    <t>推奨価格（自動）</t>
  </si>
  <si>
    <t>料金表（Basic/Standard/Premium 自動案）</t>
  </si>
  <si>
    <t>※推奨価格（03シートのM列）をもとに：Basic=90%、Standard=100%、Premium=150%</t>
  </si>
  <si>
    <t>Basic価格</t>
  </si>
  <si>
    <t>Standard価格</t>
  </si>
  <si>
    <t>Premium価格</t>
  </si>
  <si>
    <t>Basic内容</t>
  </si>
  <si>
    <t>Standard内容</t>
  </si>
  <si>
    <t>Premium内容</t>
  </si>
  <si>
    <t>12ヶ月 収支・工数シミュレーション</t>
  </si>
  <si>
    <t>上段：販売数量（ユニット）。価格・工数は03シートの設計を参照。</t>
  </si>
  <si>
    <t>月</t>
  </si>
  <si>
    <t>ID1 数量</t>
  </si>
  <si>
    <t>ID2 数量</t>
  </si>
  <si>
    <t>ID3 数量</t>
  </si>
  <si>
    <t>ID4 数量</t>
  </si>
  <si>
    <t>ID5 数量</t>
  </si>
  <si>
    <t>合計時間（h）</t>
  </si>
  <si>
    <t>売上合計（円）</t>
  </si>
  <si>
    <t>変動費合計（円）</t>
  </si>
  <si>
    <t>粗利（円）</t>
  </si>
  <si>
    <t>粗利率</t>
  </si>
  <si>
    <t>EHR（円/h）</t>
  </si>
  <si>
    <t>目標売上達成差額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</si>
  <si>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</si>
  <si>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</si>
  <si>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</si>
  <si>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</si>
  <si>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</si>
  <si>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</si>
  <si>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</si>
  <si>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</si>
  <si>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</si>
  <si>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</si>
  <si>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</si>
  <si>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</si>
  <si>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サマリー</t>
  </si>
  <si>
    <t>年間売上合計</t>
  </si>
  <si>
    <t>年間粗利</t>
  </si>
  <si>
    <t>平均粗利率</t>
  </si>
  <si>
    <t>平均EHR</t>
  </si>
  <si>
    <t>稼働可能時間/月（参照）</t>
  </si>
  <si>
    <t>平均稼働率（=合計時間 ÷ 稼働可能時間/月）</t>
  </si>
  <si>
    <t>見込み客管理（パイプライン）</t>
  </si>
  <si>
    <t>日付</t>
  </si>
  <si>
    <t>会社/氏名</t>
  </si>
  <si>
    <t>オファーID</t>
  </si>
  <si>
    <t>オファー名（自動）</t>
  </si>
  <si>
    <t>単価（自動）</t>
  </si>
  <si>
    <t>数量</t>
  </si>
  <si>
    <t>見積金額（自動）</t>
  </si>
  <si>
    <t>確度(%)</t>
  </si>
  <si>
    <t>予定受注月</t>
  </si>
  <si>
    <t>次アクション日</t>
  </si>
  <si>
    <t>次アクション</t>
  </si>
  <si>
    <t>Weighted Pipeline（自動）</t>
  </si>
  <si>
    <t>月別パイプライン集計</t>
  </si>
  <si>
    <t>見積合計</t>
  </si>
  <si>
    <t>Weighted合計</t>
  </si>
  <si>
    <t>見積書（簡易）</t>
  </si>
  <si>
    <t>宛先</t>
  </si>
  <si>
    <t>見積No.</t>
  </si>
  <si>
    <t>明細</t>
  </si>
  <si>
    <t>金額（自動）</t>
  </si>
  <si>
    <t>小計</t>
  </si>
  <si>
    <t>消費税(10%)</t>
  </si>
  <si>
    <t>合計</t>
  </si>
  <si>
    <t>契約条件チェックリスト</t>
  </si>
  <si>
    <t>条項</t>
  </si>
  <si>
    <t>確認</t>
  </si>
  <si>
    <t>業務範囲/成果物の定義</t>
  </si>
  <si>
    <t>納期/検収方法</t>
  </si>
  <si>
    <t>報酬/支払条件（前払/締日/支払日）</t>
  </si>
  <si>
    <t>変更/中止（キャンセル料）</t>
  </si>
  <si>
    <t>著作権/知的財産権の帰属</t>
  </si>
  <si>
    <t>秘密保持/個人情報</t>
  </si>
  <si>
    <t>再委託（外注）の可否</t>
  </si>
  <si>
    <t>競業避止の有無</t>
  </si>
  <si>
    <t>遅延/免責/不可抗力</t>
  </si>
  <si>
    <t>瑕疵担保/保証</t>
  </si>
  <si>
    <t>責任制限（上限）</t>
  </si>
  <si>
    <t>成果物の利用範囲/二次利用</t>
  </si>
  <si>
    <t>反社会的勢力排除条項</t>
  </si>
  <si>
    <t>準拠法/裁判管轄</t>
  </si>
  <si>
    <t>契約期間/自動更新</t>
  </si>
  <si>
    <t>連絡体制/窓口</t>
  </si>
  <si>
    <t>集客チャネル実験（ICEスコア）</t>
  </si>
  <si>
    <t>Impact/Confidence/Ease を1-10で入力。ICE= (I*C*E)/10。高い順に実行。</t>
  </si>
  <si>
    <t>チャネル</t>
  </si>
  <si>
    <t>施策/内容</t>
  </si>
  <si>
    <t>コスト（円）</t>
  </si>
  <si>
    <t>目標（件/売上等）</t>
  </si>
  <si>
    <t>期間（週）</t>
  </si>
  <si>
    <t>Impact(1-10)</t>
  </si>
  <si>
    <t>Confidence(1-10)</t>
  </si>
  <si>
    <t>Ease(1-10)</t>
  </si>
  <si>
    <t>ICE（自動）</t>
  </si>
  <si>
    <t>ダッシュボード</t>
  </si>
  <si>
    <t>月間売上目標（参照）</t>
  </si>
  <si>
    <t>平均EHR（05シート）</t>
  </si>
  <si>
    <t>平均粗利率（05シート）</t>
  </si>
  <si>
    <t>平均稼働率（05シート）</t>
  </si>
  <si>
    <t>注意：本ブックは概算設計用です。価格・契約条件・税務は最新の公的情報や専門家の助言でご確認ください。</t>
  </si>
</sst>
</file>

<file path=xl/styles.xml><?xml version="1.0" encoding="utf-8"?>
<styleSheet xmlns="http://schemas.openxmlformats.org/spreadsheetml/2006/main">
  <numFmts count="6">
    <numFmt numFmtId="164" formatCode="yyyy-mm-dd"/>
    <numFmt numFmtId="165" formatCode="#,##0"/>
    <numFmt numFmtId="166" formatCode="0.0%"/>
    <numFmt numFmtId="167" formatCode="0.0"/>
    <numFmt numFmtId="168" formatCode="0.00%"/>
    <numFmt numFmtId="169" formatCode="#,##0;[Red]-#,##0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55555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4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/>
    </xf>
    <xf numFmtId="168" fontId="0" fillId="0" borderId="0" xfId="0" applyNumberFormat="1"/>
    <xf numFmtId="165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月次売上 vs 目標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売上合計</c:v>
          </c:tx>
          <c:cat>
            <c:strRef>
              <c:f>'05_収支シミュレーション'!$A$5:$A$16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'05_収支シミュレーション'!$H$5:$H$16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0010001"/>
        <c:axId val="50010002"/>
      </c:barChart>
      <c:lineChart>
        <c:grouping val="standard"/>
        <c:ser>
          <c:idx val="1"/>
          <c:order val="1"/>
          <c:tx>
            <c:v>月間売上目標</c:v>
          </c:tx>
          <c:marker>
            <c:symbol val="none"/>
          </c:marker>
          <c:cat>
            <c:strRef>
              <c:f>'05_収支シミュレーション'!$A$5:$A$16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'05_収支シミュレーション'!$M$5:$M$16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月次売上 vs 目標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売上合計</c:v>
          </c:tx>
          <c:cat>
            <c:strRef>
              <c:f>'05_収支シミュレーション'!$A$5:$A$16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'05_収支シミュレーション'!$H$5:$H$16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0020001"/>
        <c:axId val="50020002"/>
      </c:barChart>
      <c:lineChart>
        <c:grouping val="standard"/>
        <c:ser>
          <c:idx val="1"/>
          <c:order val="1"/>
          <c:tx>
            <c:v>月間売上目標</c:v>
          </c:tx>
          <c:marker>
            <c:symbol val="none"/>
          </c:marker>
          <c:cat>
            <c:strRef>
              <c:f>'05_収支シミュレーション'!$A$5:$A$16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'05_収支シミュレーション'!$M$5:$M$16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457200</xdr:colOff>
      <xdr:row>42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12</xdr:col>
      <xdr:colOff>0</xdr:colOff>
      <xdr:row>16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/>
  </sheetViews>
  <sheetFormatPr defaultRowHeight="1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</row>
    <row r="3" spans="1:11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</row>
    <row r="4" spans="1:11">
      <c r="A4" t="s">
        <v>21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A5" t="s">
        <v>32</v>
      </c>
      <c r="B5" t="s">
        <v>33</v>
      </c>
      <c r="C5" t="s">
        <v>34</v>
      </c>
      <c r="D5" t="s">
        <v>35</v>
      </c>
    </row>
    <row r="6" spans="1:11">
      <c r="A6" t="s">
        <v>36</v>
      </c>
      <c r="B6" t="s">
        <v>37</v>
      </c>
      <c r="C6" t="s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9"/>
  <sheetViews>
    <sheetView workbookViewId="0"/>
  </sheetViews>
  <sheetFormatPr defaultRowHeight="15"/>
  <cols>
    <col min="1" max="1" width="5.7109375" customWidth="1"/>
    <col min="2" max="3" width="26.7109375" customWidth="1"/>
    <col min="4" max="10" width="16.7109375" customWidth="1"/>
    <col min="11" max="11" width="30.7109375" customWidth="1"/>
  </cols>
  <sheetData>
    <row r="1" spans="1:11">
      <c r="A1" s="1" t="s">
        <v>172</v>
      </c>
    </row>
    <row r="2" spans="1:11">
      <c r="A2" s="9" t="s">
        <v>173</v>
      </c>
    </row>
    <row r="4" spans="1:11">
      <c r="A4" s="3" t="s">
        <v>62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179</v>
      </c>
      <c r="H4" s="3" t="s">
        <v>180</v>
      </c>
      <c r="I4" s="3" t="s">
        <v>181</v>
      </c>
      <c r="J4" s="3" t="s">
        <v>182</v>
      </c>
      <c r="K4" s="3" t="s">
        <v>43</v>
      </c>
    </row>
    <row r="5" spans="1:11">
      <c r="A5" s="10">
        <v>1</v>
      </c>
      <c r="B5" s="4"/>
      <c r="C5" s="4"/>
      <c r="D5" s="12"/>
      <c r="E5" s="4"/>
      <c r="F5" s="8"/>
      <c r="G5" s="8"/>
      <c r="H5" s="8"/>
      <c r="I5" s="8"/>
      <c r="J5" s="8">
        <f>IF(AND(G5&gt;0,H5&gt;0,I5&gt;0), (G5*H5*I5)/10, "")</f>
        <v>0</v>
      </c>
      <c r="K5" s="4"/>
    </row>
    <row r="6" spans="1:11">
      <c r="A6" s="10">
        <v>2</v>
      </c>
      <c r="B6" s="4"/>
      <c r="C6" s="4"/>
      <c r="D6" s="12"/>
      <c r="E6" s="4"/>
      <c r="F6" s="8"/>
      <c r="G6" s="8"/>
      <c r="H6" s="8"/>
      <c r="I6" s="8"/>
      <c r="J6" s="8">
        <f>IF(AND(G6&gt;0,H6&gt;0,I6&gt;0), (G6*H6*I6)/10, "")</f>
        <v>0</v>
      </c>
      <c r="K6" s="4"/>
    </row>
    <row r="7" spans="1:11">
      <c r="A7" s="10">
        <v>3</v>
      </c>
      <c r="B7" s="4"/>
      <c r="C7" s="4"/>
      <c r="D7" s="12"/>
      <c r="E7" s="4"/>
      <c r="F7" s="8"/>
      <c r="G7" s="8"/>
      <c r="H7" s="8"/>
      <c r="I7" s="8"/>
      <c r="J7" s="8">
        <f>IF(AND(G7&gt;0,H7&gt;0,I7&gt;0), (G7*H7*I7)/10, "")</f>
        <v>0</v>
      </c>
      <c r="K7" s="4"/>
    </row>
    <row r="8" spans="1:11">
      <c r="A8" s="10">
        <v>4</v>
      </c>
      <c r="B8" s="4"/>
      <c r="C8" s="4"/>
      <c r="D8" s="12"/>
      <c r="E8" s="4"/>
      <c r="F8" s="8"/>
      <c r="G8" s="8"/>
      <c r="H8" s="8"/>
      <c r="I8" s="8"/>
      <c r="J8" s="8">
        <f>IF(AND(G8&gt;0,H8&gt;0,I8&gt;0), (G8*H8*I8)/10, "")</f>
        <v>0</v>
      </c>
      <c r="K8" s="4"/>
    </row>
    <row r="9" spans="1:11">
      <c r="A9" s="10">
        <v>5</v>
      </c>
      <c r="B9" s="4"/>
      <c r="C9" s="4"/>
      <c r="D9" s="12"/>
      <c r="E9" s="4"/>
      <c r="F9" s="8"/>
      <c r="G9" s="8"/>
      <c r="H9" s="8"/>
      <c r="I9" s="8"/>
      <c r="J9" s="8">
        <f>IF(AND(G9&gt;0,H9&gt;0,I9&gt;0), (G9*H9*I9)/10, "")</f>
        <v>0</v>
      </c>
      <c r="K9" s="4"/>
    </row>
    <row r="10" spans="1:11">
      <c r="A10" s="10">
        <v>6</v>
      </c>
      <c r="B10" s="4"/>
      <c r="C10" s="4"/>
      <c r="D10" s="12"/>
      <c r="E10" s="4"/>
      <c r="F10" s="8"/>
      <c r="G10" s="8"/>
      <c r="H10" s="8"/>
      <c r="I10" s="8"/>
      <c r="J10" s="8">
        <f>IF(AND(G10&gt;0,H10&gt;0,I10&gt;0), (G10*H10*I10)/10, "")</f>
        <v>0</v>
      </c>
      <c r="K10" s="4"/>
    </row>
    <row r="11" spans="1:11">
      <c r="A11" s="10">
        <v>7</v>
      </c>
      <c r="B11" s="4"/>
      <c r="C11" s="4"/>
      <c r="D11" s="12"/>
      <c r="E11" s="4"/>
      <c r="F11" s="8"/>
      <c r="G11" s="8"/>
      <c r="H11" s="8"/>
      <c r="I11" s="8"/>
      <c r="J11" s="8">
        <f>IF(AND(G11&gt;0,H11&gt;0,I11&gt;0), (G11*H11*I11)/10, "")</f>
        <v>0</v>
      </c>
      <c r="K11" s="4"/>
    </row>
    <row r="12" spans="1:11">
      <c r="A12" s="10">
        <v>8</v>
      </c>
      <c r="B12" s="4"/>
      <c r="C12" s="4"/>
      <c r="D12" s="12"/>
      <c r="E12" s="4"/>
      <c r="F12" s="8"/>
      <c r="G12" s="8"/>
      <c r="H12" s="8"/>
      <c r="I12" s="8"/>
      <c r="J12" s="8">
        <f>IF(AND(G12&gt;0,H12&gt;0,I12&gt;0), (G12*H12*I12)/10, "")</f>
        <v>0</v>
      </c>
      <c r="K12" s="4"/>
    </row>
    <row r="13" spans="1:11">
      <c r="A13" s="10">
        <v>9</v>
      </c>
      <c r="B13" s="4"/>
      <c r="C13" s="4"/>
      <c r="D13" s="12"/>
      <c r="E13" s="4"/>
      <c r="F13" s="8"/>
      <c r="G13" s="8"/>
      <c r="H13" s="8"/>
      <c r="I13" s="8"/>
      <c r="J13" s="8">
        <f>IF(AND(G13&gt;0,H13&gt;0,I13&gt;0), (G13*H13*I13)/10, "")</f>
        <v>0</v>
      </c>
      <c r="K13" s="4"/>
    </row>
    <row r="14" spans="1:11">
      <c r="A14" s="10">
        <v>10</v>
      </c>
      <c r="B14" s="4"/>
      <c r="C14" s="4"/>
      <c r="D14" s="12"/>
      <c r="E14" s="4"/>
      <c r="F14" s="8"/>
      <c r="G14" s="8"/>
      <c r="H14" s="8"/>
      <c r="I14" s="8"/>
      <c r="J14" s="8">
        <f>IF(AND(G14&gt;0,H14&gt;0,I14&gt;0), (G14*H14*I14)/10, "")</f>
        <v>0</v>
      </c>
      <c r="K14" s="4"/>
    </row>
    <row r="15" spans="1:11">
      <c r="A15" s="10">
        <v>11</v>
      </c>
      <c r="B15" s="4"/>
      <c r="C15" s="4"/>
      <c r="D15" s="12"/>
      <c r="E15" s="4"/>
      <c r="F15" s="8"/>
      <c r="G15" s="8"/>
      <c r="H15" s="8"/>
      <c r="I15" s="8"/>
      <c r="J15" s="8">
        <f>IF(AND(G15&gt;0,H15&gt;0,I15&gt;0), (G15*H15*I15)/10, "")</f>
        <v>0</v>
      </c>
      <c r="K15" s="4"/>
    </row>
    <row r="16" spans="1:11">
      <c r="A16" s="10">
        <v>12</v>
      </c>
      <c r="B16" s="4"/>
      <c r="C16" s="4"/>
      <c r="D16" s="12"/>
      <c r="E16" s="4"/>
      <c r="F16" s="8"/>
      <c r="G16" s="8"/>
      <c r="H16" s="8"/>
      <c r="I16" s="8"/>
      <c r="J16" s="8">
        <f>IF(AND(G16&gt;0,H16&gt;0,I16&gt;0), (G16*H16*I16)/10, "")</f>
        <v>0</v>
      </c>
      <c r="K16" s="4"/>
    </row>
    <row r="17" spans="1:11">
      <c r="A17" s="10">
        <v>13</v>
      </c>
      <c r="B17" s="4"/>
      <c r="C17" s="4"/>
      <c r="D17" s="12"/>
      <c r="E17" s="4"/>
      <c r="F17" s="8"/>
      <c r="G17" s="8"/>
      <c r="H17" s="8"/>
      <c r="I17" s="8"/>
      <c r="J17" s="8">
        <f>IF(AND(G17&gt;0,H17&gt;0,I17&gt;0), (G17*H17*I17)/10, "")</f>
        <v>0</v>
      </c>
      <c r="K17" s="4"/>
    </row>
    <row r="18" spans="1:11">
      <c r="A18" s="10">
        <v>14</v>
      </c>
      <c r="B18" s="4"/>
      <c r="C18" s="4"/>
      <c r="D18" s="12"/>
      <c r="E18" s="4"/>
      <c r="F18" s="8"/>
      <c r="G18" s="8"/>
      <c r="H18" s="8"/>
      <c r="I18" s="8"/>
      <c r="J18" s="8">
        <f>IF(AND(G18&gt;0,H18&gt;0,I18&gt;0), (G18*H18*I18)/10, "")</f>
        <v>0</v>
      </c>
      <c r="K18" s="4"/>
    </row>
    <row r="19" spans="1:11">
      <c r="A19" s="10">
        <v>15</v>
      </c>
      <c r="B19" s="4"/>
      <c r="C19" s="4"/>
      <c r="D19" s="12"/>
      <c r="E19" s="4"/>
      <c r="F19" s="8"/>
      <c r="G19" s="8"/>
      <c r="H19" s="8"/>
      <c r="I19" s="8"/>
      <c r="J19" s="8">
        <f>IF(AND(G19&gt;0,H19&gt;0,I19&gt;0), (G19*H19*I19)/10, "")</f>
        <v>0</v>
      </c>
      <c r="K19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21"/>
  <sheetViews>
    <sheetView workbookViewId="0"/>
  </sheetViews>
  <sheetFormatPr defaultRowHeight="15"/>
  <sheetData>
    <row r="1" spans="1:2">
      <c r="A1" s="1" t="s">
        <v>183</v>
      </c>
    </row>
    <row r="3" spans="1:2">
      <c r="A3" s="3" t="s">
        <v>184</v>
      </c>
      <c r="B3" s="12">
        <f>target_revenue_month</f>
        <v>0</v>
      </c>
    </row>
    <row r="4" spans="1:2">
      <c r="A4" s="3" t="s">
        <v>185</v>
      </c>
      <c r="B4" s="12">
        <f>'05_収支シミュレーション'!B22</f>
        <v>0</v>
      </c>
    </row>
    <row r="5" spans="1:2">
      <c r="A5" s="3" t="s">
        <v>186</v>
      </c>
      <c r="B5" s="11">
        <f>'05_収支シミュレーション'!B21</f>
        <v>0</v>
      </c>
    </row>
    <row r="6" spans="1:2">
      <c r="A6" s="3" t="s">
        <v>187</v>
      </c>
      <c r="B6" s="11">
        <f>'05_収支シミュレーション'!B24</f>
        <v>0</v>
      </c>
    </row>
    <row r="21" spans="1:1">
      <c r="A21" s="9" t="s">
        <v>188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/>
  </sheetViews>
  <sheetFormatPr defaultRowHeight="15"/>
  <cols>
    <col min="1" max="1" width="28.7109375" customWidth="1"/>
    <col min="2" max="2" width="22.7109375" customWidth="1"/>
    <col min="3" max="3" width="42.7109375" customWidth="1"/>
  </cols>
  <sheetData>
    <row r="1" spans="1:3">
      <c r="A1" s="1" t="s">
        <v>39</v>
      </c>
    </row>
    <row r="3" spans="1:3">
      <c r="A3" s="2" t="s">
        <v>40</v>
      </c>
    </row>
    <row r="4" spans="1:3">
      <c r="A4" s="3" t="s">
        <v>41</v>
      </c>
      <c r="B4" s="3" t="s">
        <v>42</v>
      </c>
      <c r="C4" s="3" t="s">
        <v>43</v>
      </c>
    </row>
    <row r="5" spans="1:3">
      <c r="A5" s="4" t="s">
        <v>44</v>
      </c>
      <c r="B5" s="5"/>
      <c r="C5" s="4" t="s">
        <v>45</v>
      </c>
    </row>
    <row r="6" spans="1:3">
      <c r="A6" s="4" t="s">
        <v>46</v>
      </c>
      <c r="B6" s="4"/>
      <c r="C6" s="4" t="s">
        <v>47</v>
      </c>
    </row>
    <row r="7" spans="1:3">
      <c r="A7" s="4" t="s">
        <v>48</v>
      </c>
      <c r="B7" s="6">
        <v>100000</v>
      </c>
      <c r="C7" s="4" t="s">
        <v>49</v>
      </c>
    </row>
    <row r="8" spans="1:3">
      <c r="A8" s="4" t="s">
        <v>50</v>
      </c>
      <c r="B8" s="7">
        <v>0.6</v>
      </c>
      <c r="C8" s="4" t="s">
        <v>51</v>
      </c>
    </row>
    <row r="9" spans="1:3">
      <c r="A9" s="4" t="s">
        <v>52</v>
      </c>
      <c r="B9" s="6">
        <v>3000</v>
      </c>
      <c r="C9" s="4" t="s">
        <v>53</v>
      </c>
    </row>
    <row r="10" spans="1:3">
      <c r="A10" s="4" t="s">
        <v>54</v>
      </c>
      <c r="B10" s="6">
        <v>15</v>
      </c>
      <c r="C10" s="4" t="s">
        <v>55</v>
      </c>
    </row>
    <row r="11" spans="1:3">
      <c r="A11" s="4" t="s">
        <v>56</v>
      </c>
      <c r="B11" s="8">
        <f>B10*4.3</f>
        <v>0</v>
      </c>
      <c r="C11" s="4">
        <f> 稼働/週 × 4.3（自動計算）</f>
        <v>0</v>
      </c>
    </row>
    <row r="12" spans="1:3">
      <c r="A12" s="4" t="s">
        <v>57</v>
      </c>
      <c r="B12" s="8">
        <f>IF(B11&gt;0, B7/B12, "")</f>
        <v>0</v>
      </c>
      <c r="C12" s="4">
        <f> 売上目標 ÷ 稼働/月</f>
        <v>0</v>
      </c>
    </row>
    <row r="13" spans="1:3">
      <c r="A13" s="4" t="s">
        <v>58</v>
      </c>
      <c r="B13" s="4">
        <f>IF(B12="","", IF(B12&lt;=B9,"OK","要調整"))</f>
        <v>0</v>
      </c>
      <c r="C13" s="4" t="s">
        <v>59</v>
      </c>
    </row>
    <row r="16" spans="1:3">
      <c r="A16" s="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workbookViewId="0"/>
  </sheetViews>
  <sheetFormatPr defaultRowHeight="15"/>
  <cols>
    <col min="1" max="1" width="5.7109375" customWidth="1"/>
    <col min="2" max="2" width="26.7109375" customWidth="1"/>
    <col min="3" max="3" width="12.7109375" customWidth="1"/>
    <col min="4" max="4" width="30.7109375" customWidth="1"/>
    <col min="5" max="8" width="16.7109375" customWidth="1"/>
    <col min="9" max="10" width="28.7109375" customWidth="1"/>
  </cols>
  <sheetData>
    <row r="1" spans="1:10">
      <c r="A1" s="1" t="s">
        <v>61</v>
      </c>
    </row>
    <row r="3" spans="1:10">
      <c r="A3" s="3" t="s">
        <v>62</v>
      </c>
      <c r="B3" s="3" t="s">
        <v>63</v>
      </c>
      <c r="C3" s="3" t="s">
        <v>64</v>
      </c>
      <c r="D3" s="3" t="s">
        <v>65</v>
      </c>
      <c r="E3" s="3" t="s">
        <v>66</v>
      </c>
      <c r="F3" s="3" t="s">
        <v>67</v>
      </c>
      <c r="G3" s="3" t="s">
        <v>68</v>
      </c>
      <c r="H3" s="3" t="s">
        <v>69</v>
      </c>
      <c r="I3" s="3" t="s">
        <v>70</v>
      </c>
      <c r="J3" s="3" t="s">
        <v>71</v>
      </c>
    </row>
    <row r="4" spans="1:10">
      <c r="A4" s="10">
        <v>1</v>
      </c>
      <c r="B4" s="4"/>
      <c r="C4" s="4"/>
      <c r="D4" s="4"/>
      <c r="E4" s="4"/>
      <c r="F4" s="4"/>
      <c r="G4" s="4"/>
      <c r="H4" s="8">
        <f>IF(AND(D4&lt;&gt;"",E4&gt;0,F4&gt;0,G4&gt;0), 0.4*E4+0.3*F4+0.3*G4, "")</f>
        <v>0</v>
      </c>
      <c r="I4" s="4"/>
      <c r="J4" s="4"/>
    </row>
    <row r="5" spans="1:10">
      <c r="A5" s="10">
        <v>2</v>
      </c>
      <c r="B5" s="4"/>
      <c r="C5" s="4"/>
      <c r="D5" s="4"/>
      <c r="E5" s="4"/>
      <c r="F5" s="4"/>
      <c r="G5" s="4"/>
      <c r="H5" s="8">
        <f>IF(AND(D5&lt;&gt;"",E5&gt;0,F5&gt;0,G5&gt;0), 0.4*E5+0.3*F5+0.3*G5, "")</f>
        <v>0</v>
      </c>
      <c r="I5" s="4"/>
      <c r="J5" s="4"/>
    </row>
    <row r="6" spans="1:10">
      <c r="A6" s="10">
        <v>3</v>
      </c>
      <c r="B6" s="4"/>
      <c r="C6" s="4"/>
      <c r="D6" s="4"/>
      <c r="E6" s="4"/>
      <c r="F6" s="4"/>
      <c r="G6" s="4"/>
      <c r="H6" s="8">
        <f>IF(AND(D6&lt;&gt;"",E6&gt;0,F6&gt;0,G6&gt;0), 0.4*E6+0.3*F6+0.3*G6, "")</f>
        <v>0</v>
      </c>
      <c r="I6" s="4"/>
      <c r="J6" s="4"/>
    </row>
    <row r="7" spans="1:10">
      <c r="A7" s="10">
        <v>4</v>
      </c>
      <c r="B7" s="4"/>
      <c r="C7" s="4"/>
      <c r="D7" s="4"/>
      <c r="E7" s="4"/>
      <c r="F7" s="4"/>
      <c r="G7" s="4"/>
      <c r="H7" s="8">
        <f>IF(AND(D7&lt;&gt;"",E7&gt;0,F7&gt;0,G7&gt;0), 0.4*E7+0.3*F7+0.3*G7, "")</f>
        <v>0</v>
      </c>
      <c r="I7" s="4"/>
      <c r="J7" s="4"/>
    </row>
    <row r="8" spans="1:10">
      <c r="A8" s="10">
        <v>5</v>
      </c>
      <c r="B8" s="4"/>
      <c r="C8" s="4"/>
      <c r="D8" s="4"/>
      <c r="E8" s="4"/>
      <c r="F8" s="4"/>
      <c r="G8" s="4"/>
      <c r="H8" s="8">
        <f>IF(AND(D8&lt;&gt;"",E8&gt;0,F8&gt;0,G8&gt;0), 0.4*E8+0.3*F8+0.3*G8, "")</f>
        <v>0</v>
      </c>
      <c r="I8" s="4"/>
      <c r="J8" s="4"/>
    </row>
    <row r="9" spans="1:10">
      <c r="A9" s="10">
        <v>6</v>
      </c>
      <c r="B9" s="4"/>
      <c r="C9" s="4"/>
      <c r="D9" s="4"/>
      <c r="E9" s="4"/>
      <c r="F9" s="4"/>
      <c r="G9" s="4"/>
      <c r="H9" s="8">
        <f>IF(AND(D9&lt;&gt;"",E9&gt;0,F9&gt;0,G9&gt;0), 0.4*E9+0.3*F9+0.3*G9, "")</f>
        <v>0</v>
      </c>
      <c r="I9" s="4"/>
      <c r="J9" s="4"/>
    </row>
    <row r="10" spans="1:10">
      <c r="A10" s="10">
        <v>7</v>
      </c>
      <c r="B10" s="4"/>
      <c r="C10" s="4"/>
      <c r="D10" s="4"/>
      <c r="E10" s="4"/>
      <c r="F10" s="4"/>
      <c r="G10" s="4"/>
      <c r="H10" s="8">
        <f>IF(AND(D10&lt;&gt;"",E10&gt;0,F10&gt;0,G10&gt;0), 0.4*E10+0.3*F10+0.3*G10, "")</f>
        <v>0</v>
      </c>
      <c r="I10" s="4"/>
      <c r="J10" s="4"/>
    </row>
    <row r="11" spans="1:10">
      <c r="A11" s="10">
        <v>8</v>
      </c>
      <c r="B11" s="4"/>
      <c r="C11" s="4"/>
      <c r="D11" s="4"/>
      <c r="E11" s="4"/>
      <c r="F11" s="4"/>
      <c r="G11" s="4"/>
      <c r="H11" s="8">
        <f>IF(AND(D11&lt;&gt;"",E11&gt;0,F11&gt;0,G11&gt;0), 0.4*E11+0.3*F11+0.3*G11, "")</f>
        <v>0</v>
      </c>
      <c r="I11" s="4"/>
      <c r="J11" s="4"/>
    </row>
    <row r="12" spans="1:10">
      <c r="A12" s="10">
        <v>9</v>
      </c>
      <c r="B12" s="4"/>
      <c r="C12" s="4"/>
      <c r="D12" s="4"/>
      <c r="E12" s="4"/>
      <c r="F12" s="4"/>
      <c r="G12" s="4"/>
      <c r="H12" s="8">
        <f>IF(AND(D12&lt;&gt;"",E12&gt;0,F12&gt;0,G12&gt;0), 0.4*E12+0.3*F12+0.3*G12, "")</f>
        <v>0</v>
      </c>
      <c r="I12" s="4"/>
      <c r="J12" s="4"/>
    </row>
    <row r="13" spans="1:10">
      <c r="A13" s="10">
        <v>10</v>
      </c>
      <c r="B13" s="4"/>
      <c r="C13" s="4"/>
      <c r="D13" s="4"/>
      <c r="E13" s="4"/>
      <c r="F13" s="4"/>
      <c r="G13" s="4"/>
      <c r="H13" s="8">
        <f>IF(AND(D13&lt;&gt;"",E13&gt;0,F13&gt;0,G13&gt;0), 0.4*E13+0.3*F13+0.3*G13, "")</f>
        <v>0</v>
      </c>
      <c r="I13" s="4"/>
      <c r="J13" s="4"/>
    </row>
    <row r="14" spans="1:10">
      <c r="A14" s="10">
        <v>11</v>
      </c>
      <c r="B14" s="4"/>
      <c r="C14" s="4"/>
      <c r="D14" s="4"/>
      <c r="E14" s="4"/>
      <c r="F14" s="4"/>
      <c r="G14" s="4"/>
      <c r="H14" s="8">
        <f>IF(AND(D14&lt;&gt;"",E14&gt;0,F14&gt;0,G14&gt;0), 0.4*E14+0.3*F14+0.3*G14, "")</f>
        <v>0</v>
      </c>
      <c r="I14" s="4"/>
      <c r="J14" s="4"/>
    </row>
    <row r="15" spans="1:10">
      <c r="A15" s="10">
        <v>12</v>
      </c>
      <c r="B15" s="4"/>
      <c r="C15" s="4"/>
      <c r="D15" s="4"/>
      <c r="E15" s="4"/>
      <c r="F15" s="4"/>
      <c r="G15" s="4"/>
      <c r="H15" s="8">
        <f>IF(AND(D15&lt;&gt;"",E15&gt;0,F15&gt;0,G15&gt;0), 0.4*E15+0.3*F15+0.3*G15, "")</f>
        <v>0</v>
      </c>
      <c r="I15" s="4"/>
      <c r="J15" s="4"/>
    </row>
    <row r="16" spans="1:10">
      <c r="A16" s="10">
        <v>13</v>
      </c>
      <c r="B16" s="4"/>
      <c r="C16" s="4"/>
      <c r="D16" s="4"/>
      <c r="E16" s="4"/>
      <c r="F16" s="4"/>
      <c r="G16" s="4"/>
      <c r="H16" s="8">
        <f>IF(AND(D16&lt;&gt;"",E16&gt;0,F16&gt;0,G16&gt;0), 0.4*E16+0.3*F16+0.3*G16, "")</f>
        <v>0</v>
      </c>
      <c r="I16" s="4"/>
      <c r="J16" s="4"/>
    </row>
    <row r="17" spans="1:10">
      <c r="A17" s="10">
        <v>14</v>
      </c>
      <c r="B17" s="4"/>
      <c r="C17" s="4"/>
      <c r="D17" s="4"/>
      <c r="E17" s="4"/>
      <c r="F17" s="4"/>
      <c r="G17" s="4"/>
      <c r="H17" s="8">
        <f>IF(AND(D17&lt;&gt;"",E17&gt;0,F17&gt;0,G17&gt;0), 0.4*E17+0.3*F17+0.3*G17, "")</f>
        <v>0</v>
      </c>
      <c r="I17" s="4"/>
      <c r="J17" s="4"/>
    </row>
    <row r="18" spans="1:10">
      <c r="A18" s="10">
        <v>15</v>
      </c>
      <c r="B18" s="4"/>
      <c r="C18" s="4"/>
      <c r="D18" s="4"/>
      <c r="E18" s="4"/>
      <c r="F18" s="4"/>
      <c r="G18" s="4"/>
      <c r="H18" s="8">
        <f>IF(AND(D18&lt;&gt;"",E18&gt;0,F18&gt;0,G18&gt;0), 0.4*E18+0.3*F18+0.3*G18, "")</f>
        <v>0</v>
      </c>
      <c r="I18" s="4"/>
      <c r="J18" s="4"/>
    </row>
  </sheetData>
  <dataValidations count="60">
    <dataValidation type="list" allowBlank="1" showInputMessage="1" showErrorMessage="1" sqref="C4">
      <formula1>レベル</formula1>
    </dataValidation>
    <dataValidation type="list" allowBlank="1" showInputMessage="1" showErrorMessage="1" sqref="E4">
      <formula1>レベル</formula1>
    </dataValidation>
    <dataValidation type="list" allowBlank="1" showInputMessage="1" showErrorMessage="1" sqref="F4">
      <formula1>レベル</formula1>
    </dataValidation>
    <dataValidation type="list" allowBlank="1" showInputMessage="1" showErrorMessage="1" sqref="G4">
      <formula1>レベル</formula1>
    </dataValidation>
    <dataValidation type="list" allowBlank="1" showInputMessage="1" showErrorMessage="1" sqref="C5">
      <formula1>レベル</formula1>
    </dataValidation>
    <dataValidation type="list" allowBlank="1" showInputMessage="1" showErrorMessage="1" sqref="E5">
      <formula1>レベル</formula1>
    </dataValidation>
    <dataValidation type="list" allowBlank="1" showInputMessage="1" showErrorMessage="1" sqref="F5">
      <formula1>レベル</formula1>
    </dataValidation>
    <dataValidation type="list" allowBlank="1" showInputMessage="1" showErrorMessage="1" sqref="G5">
      <formula1>レベル</formula1>
    </dataValidation>
    <dataValidation type="list" allowBlank="1" showInputMessage="1" showErrorMessage="1" sqref="C6">
      <formula1>レベル</formula1>
    </dataValidation>
    <dataValidation type="list" allowBlank="1" showInputMessage="1" showErrorMessage="1" sqref="E6">
      <formula1>レベル</formula1>
    </dataValidation>
    <dataValidation type="list" allowBlank="1" showInputMessage="1" showErrorMessage="1" sqref="F6">
      <formula1>レベル</formula1>
    </dataValidation>
    <dataValidation type="list" allowBlank="1" showInputMessage="1" showErrorMessage="1" sqref="G6">
      <formula1>レベル</formula1>
    </dataValidation>
    <dataValidation type="list" allowBlank="1" showInputMessage="1" showErrorMessage="1" sqref="C7">
      <formula1>レベル</formula1>
    </dataValidation>
    <dataValidation type="list" allowBlank="1" showInputMessage="1" showErrorMessage="1" sqref="E7">
      <formula1>レベル</formula1>
    </dataValidation>
    <dataValidation type="list" allowBlank="1" showInputMessage="1" showErrorMessage="1" sqref="F7">
      <formula1>レベル</formula1>
    </dataValidation>
    <dataValidation type="list" allowBlank="1" showInputMessage="1" showErrorMessage="1" sqref="G7">
      <formula1>レベル</formula1>
    </dataValidation>
    <dataValidation type="list" allowBlank="1" showInputMessage="1" showErrorMessage="1" sqref="C8">
      <formula1>レベル</formula1>
    </dataValidation>
    <dataValidation type="list" allowBlank="1" showInputMessage="1" showErrorMessage="1" sqref="E8">
      <formula1>レベル</formula1>
    </dataValidation>
    <dataValidation type="list" allowBlank="1" showInputMessage="1" showErrorMessage="1" sqref="F8">
      <formula1>レベル</formula1>
    </dataValidation>
    <dataValidation type="list" allowBlank="1" showInputMessage="1" showErrorMessage="1" sqref="G8">
      <formula1>レベル</formula1>
    </dataValidation>
    <dataValidation type="list" allowBlank="1" showInputMessage="1" showErrorMessage="1" sqref="C9">
      <formula1>レベル</formula1>
    </dataValidation>
    <dataValidation type="list" allowBlank="1" showInputMessage="1" showErrorMessage="1" sqref="E9">
      <formula1>レベル</formula1>
    </dataValidation>
    <dataValidation type="list" allowBlank="1" showInputMessage="1" showErrorMessage="1" sqref="F9">
      <formula1>レベル</formula1>
    </dataValidation>
    <dataValidation type="list" allowBlank="1" showInputMessage="1" showErrorMessage="1" sqref="G9">
      <formula1>レベル</formula1>
    </dataValidation>
    <dataValidation type="list" allowBlank="1" showInputMessage="1" showErrorMessage="1" sqref="C10">
      <formula1>レベル</formula1>
    </dataValidation>
    <dataValidation type="list" allowBlank="1" showInputMessage="1" showErrorMessage="1" sqref="E10">
      <formula1>レベル</formula1>
    </dataValidation>
    <dataValidation type="list" allowBlank="1" showInputMessage="1" showErrorMessage="1" sqref="F10">
      <formula1>レベル</formula1>
    </dataValidation>
    <dataValidation type="list" allowBlank="1" showInputMessage="1" showErrorMessage="1" sqref="G10">
      <formula1>レベル</formula1>
    </dataValidation>
    <dataValidation type="list" allowBlank="1" showInputMessage="1" showErrorMessage="1" sqref="C11">
      <formula1>レベル</formula1>
    </dataValidation>
    <dataValidation type="list" allowBlank="1" showInputMessage="1" showErrorMessage="1" sqref="E11">
      <formula1>レベル</formula1>
    </dataValidation>
    <dataValidation type="list" allowBlank="1" showInputMessage="1" showErrorMessage="1" sqref="F11">
      <formula1>レベル</formula1>
    </dataValidation>
    <dataValidation type="list" allowBlank="1" showInputMessage="1" showErrorMessage="1" sqref="G11">
      <formula1>レベル</formula1>
    </dataValidation>
    <dataValidation type="list" allowBlank="1" showInputMessage="1" showErrorMessage="1" sqref="C12">
      <formula1>レベル</formula1>
    </dataValidation>
    <dataValidation type="list" allowBlank="1" showInputMessage="1" showErrorMessage="1" sqref="E12">
      <formula1>レベル</formula1>
    </dataValidation>
    <dataValidation type="list" allowBlank="1" showInputMessage="1" showErrorMessage="1" sqref="F12">
      <formula1>レベル</formula1>
    </dataValidation>
    <dataValidation type="list" allowBlank="1" showInputMessage="1" showErrorMessage="1" sqref="G12">
      <formula1>レベル</formula1>
    </dataValidation>
    <dataValidation type="list" allowBlank="1" showInputMessage="1" showErrorMessage="1" sqref="C13">
      <formula1>レベル</formula1>
    </dataValidation>
    <dataValidation type="list" allowBlank="1" showInputMessage="1" showErrorMessage="1" sqref="E13">
      <formula1>レベル</formula1>
    </dataValidation>
    <dataValidation type="list" allowBlank="1" showInputMessage="1" showErrorMessage="1" sqref="F13">
      <formula1>レベル</formula1>
    </dataValidation>
    <dataValidation type="list" allowBlank="1" showInputMessage="1" showErrorMessage="1" sqref="G13">
      <formula1>レベル</formula1>
    </dataValidation>
    <dataValidation type="list" allowBlank="1" showInputMessage="1" showErrorMessage="1" sqref="C14">
      <formula1>レベル</formula1>
    </dataValidation>
    <dataValidation type="list" allowBlank="1" showInputMessage="1" showErrorMessage="1" sqref="E14">
      <formula1>レベル</formula1>
    </dataValidation>
    <dataValidation type="list" allowBlank="1" showInputMessage="1" showErrorMessage="1" sqref="F14">
      <formula1>レベル</formula1>
    </dataValidation>
    <dataValidation type="list" allowBlank="1" showInputMessage="1" showErrorMessage="1" sqref="G14">
      <formula1>レベル</formula1>
    </dataValidation>
    <dataValidation type="list" allowBlank="1" showInputMessage="1" showErrorMessage="1" sqref="C15">
      <formula1>レベル</formula1>
    </dataValidation>
    <dataValidation type="list" allowBlank="1" showInputMessage="1" showErrorMessage="1" sqref="E15">
      <formula1>レベル</formula1>
    </dataValidation>
    <dataValidation type="list" allowBlank="1" showInputMessage="1" showErrorMessage="1" sqref="F15">
      <formula1>レベル</formula1>
    </dataValidation>
    <dataValidation type="list" allowBlank="1" showInputMessage="1" showErrorMessage="1" sqref="G15">
      <formula1>レベル</formula1>
    </dataValidation>
    <dataValidation type="list" allowBlank="1" showInputMessage="1" showErrorMessage="1" sqref="C16">
      <formula1>レベル</formula1>
    </dataValidation>
    <dataValidation type="list" allowBlank="1" showInputMessage="1" showErrorMessage="1" sqref="E16">
      <formula1>レベル</formula1>
    </dataValidation>
    <dataValidation type="list" allowBlank="1" showInputMessage="1" showErrorMessage="1" sqref="F16">
      <formula1>レベル</formula1>
    </dataValidation>
    <dataValidation type="list" allowBlank="1" showInputMessage="1" showErrorMessage="1" sqref="G16">
      <formula1>レベル</formula1>
    </dataValidation>
    <dataValidation type="list" allowBlank="1" showInputMessage="1" showErrorMessage="1" sqref="C17">
      <formula1>レベル</formula1>
    </dataValidation>
    <dataValidation type="list" allowBlank="1" showInputMessage="1" showErrorMessage="1" sqref="E17">
      <formula1>レベル</formula1>
    </dataValidation>
    <dataValidation type="list" allowBlank="1" showInputMessage="1" showErrorMessage="1" sqref="F17">
      <formula1>レベル</formula1>
    </dataValidation>
    <dataValidation type="list" allowBlank="1" showInputMessage="1" showErrorMessage="1" sqref="G17">
      <formula1>レベル</formula1>
    </dataValidation>
    <dataValidation type="list" allowBlank="1" showInputMessage="1" showErrorMessage="1" sqref="C18">
      <formula1>レベル</formula1>
    </dataValidation>
    <dataValidation type="list" allowBlank="1" showInputMessage="1" showErrorMessage="1" sqref="E18">
      <formula1>レベル</formula1>
    </dataValidation>
    <dataValidation type="list" allowBlank="1" showInputMessage="1" showErrorMessage="1" sqref="F18">
      <formula1>レベル</formula1>
    </dataValidation>
    <dataValidation type="list" allowBlank="1" showInputMessage="1" showErrorMessage="1" sqref="G18">
      <formula1>レベル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"/>
  <sheetViews>
    <sheetView workbookViewId="0"/>
  </sheetViews>
  <sheetFormatPr defaultRowHeight="15"/>
  <cols>
    <col min="1" max="1" width="5.7109375" customWidth="1"/>
    <col min="2" max="2" width="26.7109375" customWidth="1"/>
    <col min="3" max="3" width="16.7109375" customWidth="1"/>
    <col min="4" max="8" width="30.7109375" customWidth="1"/>
    <col min="9" max="13" width="18.7109375" customWidth="1"/>
    <col min="14" max="14" width="26.7109375" customWidth="1"/>
  </cols>
  <sheetData>
    <row r="1" spans="1:14">
      <c r="A1" s="1" t="s">
        <v>72</v>
      </c>
    </row>
    <row r="2" spans="1:14">
      <c r="A2" s="9" t="s">
        <v>73</v>
      </c>
    </row>
    <row r="3" spans="1:14">
      <c r="A3" s="2" t="s">
        <v>74</v>
      </c>
      <c r="B3" s="11">
        <f>target_margin</f>
        <v>0</v>
      </c>
    </row>
    <row r="5" spans="1:14">
      <c r="A5" s="3" t="s">
        <v>75</v>
      </c>
      <c r="B5" s="3" t="s">
        <v>76</v>
      </c>
      <c r="C5" s="3" t="s">
        <v>6</v>
      </c>
      <c r="D5" s="3" t="s">
        <v>77</v>
      </c>
      <c r="E5" s="3" t="s">
        <v>78</v>
      </c>
      <c r="F5" s="3" t="s">
        <v>79</v>
      </c>
      <c r="G5" s="3" t="s">
        <v>80</v>
      </c>
      <c r="H5" s="3" t="s">
        <v>81</v>
      </c>
      <c r="I5" s="3" t="s">
        <v>82</v>
      </c>
      <c r="J5" s="3" t="s">
        <v>83</v>
      </c>
      <c r="K5" s="3" t="s">
        <v>84</v>
      </c>
      <c r="L5" s="3" t="s">
        <v>85</v>
      </c>
      <c r="M5" s="3" t="s">
        <v>86</v>
      </c>
      <c r="N5" s="3" t="s">
        <v>71</v>
      </c>
    </row>
    <row r="6" spans="1:14">
      <c r="A6" s="10">
        <v>1</v>
      </c>
      <c r="B6" s="4"/>
      <c r="C6" s="4"/>
      <c r="D6" s="4"/>
      <c r="E6" s="4"/>
      <c r="F6" s="4"/>
      <c r="G6" s="4"/>
      <c r="H6" s="4"/>
      <c r="I6" s="8"/>
      <c r="J6" s="6"/>
      <c r="K6" s="7"/>
      <c r="L6" s="6">
        <f>IF(AND(I6&gt;0), I6*min_ehr + J6, "")</f>
        <v>0</v>
      </c>
      <c r="M6" s="6">
        <f>IF(AND(L6&gt;0), L6/(1-IF(K6="", target_margin, K6)), "")</f>
        <v>0</v>
      </c>
      <c r="N6" s="4"/>
    </row>
    <row r="7" spans="1:14">
      <c r="A7" s="10">
        <v>2</v>
      </c>
      <c r="B7" s="4"/>
      <c r="C7" s="4"/>
      <c r="D7" s="4"/>
      <c r="E7" s="4"/>
      <c r="F7" s="4"/>
      <c r="G7" s="4"/>
      <c r="H7" s="4"/>
      <c r="I7" s="8"/>
      <c r="J7" s="6"/>
      <c r="K7" s="7"/>
      <c r="L7" s="6">
        <f>IF(AND(I7&gt;0), I7*min_ehr + J7, "")</f>
        <v>0</v>
      </c>
      <c r="M7" s="6">
        <f>IF(AND(L7&gt;0), L7/(1-IF(K7="", target_margin, K7)), "")</f>
        <v>0</v>
      </c>
      <c r="N7" s="4"/>
    </row>
    <row r="8" spans="1:14">
      <c r="A8" s="10">
        <v>3</v>
      </c>
      <c r="B8" s="4"/>
      <c r="C8" s="4"/>
      <c r="D8" s="4"/>
      <c r="E8" s="4"/>
      <c r="F8" s="4"/>
      <c r="G8" s="4"/>
      <c r="H8" s="4"/>
      <c r="I8" s="8"/>
      <c r="J8" s="6"/>
      <c r="K8" s="7"/>
      <c r="L8" s="6">
        <f>IF(AND(I8&gt;0), I8*min_ehr + J8, "")</f>
        <v>0</v>
      </c>
      <c r="M8" s="6">
        <f>IF(AND(L8&gt;0), L8/(1-IF(K8="", target_margin, K8)), "")</f>
        <v>0</v>
      </c>
      <c r="N8" s="4"/>
    </row>
    <row r="9" spans="1:14">
      <c r="A9" s="10">
        <v>4</v>
      </c>
      <c r="B9" s="4"/>
      <c r="C9" s="4"/>
      <c r="D9" s="4"/>
      <c r="E9" s="4"/>
      <c r="F9" s="4"/>
      <c r="G9" s="4"/>
      <c r="H9" s="4"/>
      <c r="I9" s="8"/>
      <c r="J9" s="6"/>
      <c r="K9" s="7"/>
      <c r="L9" s="6">
        <f>IF(AND(I9&gt;0), I9*min_ehr + J9, "")</f>
        <v>0</v>
      </c>
      <c r="M9" s="6">
        <f>IF(AND(L9&gt;0), L9/(1-IF(K9="", target_margin, K9)), "")</f>
        <v>0</v>
      </c>
      <c r="N9" s="4"/>
    </row>
    <row r="10" spans="1:14">
      <c r="A10" s="10">
        <v>5</v>
      </c>
      <c r="B10" s="4"/>
      <c r="C10" s="4"/>
      <c r="D10" s="4"/>
      <c r="E10" s="4"/>
      <c r="F10" s="4"/>
      <c r="G10" s="4"/>
      <c r="H10" s="4"/>
      <c r="I10" s="8"/>
      <c r="J10" s="6"/>
      <c r="K10" s="7"/>
      <c r="L10" s="6">
        <f>IF(AND(I10&gt;0), I10*min_ehr + J10, "")</f>
        <v>0</v>
      </c>
      <c r="M10" s="6">
        <f>IF(AND(L10&gt;0), L10/(1-IF(K10="", target_margin, K10)), "")</f>
        <v>0</v>
      </c>
      <c r="N10" s="4"/>
    </row>
    <row r="11" spans="1:14">
      <c r="A11" s="10">
        <v>6</v>
      </c>
      <c r="B11" s="4"/>
      <c r="C11" s="4"/>
      <c r="D11" s="4"/>
      <c r="E11" s="4"/>
      <c r="F11" s="4"/>
      <c r="G11" s="4"/>
      <c r="H11" s="4"/>
      <c r="I11" s="8"/>
      <c r="J11" s="6"/>
      <c r="K11" s="7"/>
      <c r="L11" s="6">
        <f>IF(AND(I11&gt;0), I11*min_ehr + J11, "")</f>
        <v>0</v>
      </c>
      <c r="M11" s="6">
        <f>IF(AND(L11&gt;0), L11/(1-IF(K11="", target_margin, K11)), "")</f>
        <v>0</v>
      </c>
      <c r="N11" s="4"/>
    </row>
    <row r="12" spans="1:14">
      <c r="A12" s="10">
        <v>7</v>
      </c>
      <c r="B12" s="4"/>
      <c r="C12" s="4"/>
      <c r="D12" s="4"/>
      <c r="E12" s="4"/>
      <c r="F12" s="4"/>
      <c r="G12" s="4"/>
      <c r="H12" s="4"/>
      <c r="I12" s="8"/>
      <c r="J12" s="6"/>
      <c r="K12" s="7"/>
      <c r="L12" s="6">
        <f>IF(AND(I12&gt;0), I12*min_ehr + J12, "")</f>
        <v>0</v>
      </c>
      <c r="M12" s="6">
        <f>IF(AND(L12&gt;0), L12/(1-IF(K12="", target_margin, K12)), "")</f>
        <v>0</v>
      </c>
      <c r="N12" s="4"/>
    </row>
    <row r="13" spans="1:14">
      <c r="A13" s="10">
        <v>8</v>
      </c>
      <c r="B13" s="4"/>
      <c r="C13" s="4"/>
      <c r="D13" s="4"/>
      <c r="E13" s="4"/>
      <c r="F13" s="4"/>
      <c r="G13" s="4"/>
      <c r="H13" s="4"/>
      <c r="I13" s="8"/>
      <c r="J13" s="6"/>
      <c r="K13" s="7"/>
      <c r="L13" s="6">
        <f>IF(AND(I13&gt;0), I13*min_ehr + J13, "")</f>
        <v>0</v>
      </c>
      <c r="M13" s="6">
        <f>IF(AND(L13&gt;0), L13/(1-IF(K13="", target_margin, K13)), "")</f>
        <v>0</v>
      </c>
      <c r="N13" s="4"/>
    </row>
    <row r="14" spans="1:14">
      <c r="A14" s="10">
        <v>9</v>
      </c>
      <c r="B14" s="4"/>
      <c r="C14" s="4"/>
      <c r="D14" s="4"/>
      <c r="E14" s="4"/>
      <c r="F14" s="4"/>
      <c r="G14" s="4"/>
      <c r="H14" s="4"/>
      <c r="I14" s="8"/>
      <c r="J14" s="6"/>
      <c r="K14" s="7"/>
      <c r="L14" s="6">
        <f>IF(AND(I14&gt;0), I14*min_ehr + J14, "")</f>
        <v>0</v>
      </c>
      <c r="M14" s="6">
        <f>IF(AND(L14&gt;0), L14/(1-IF(K14="", target_margin, K14)), "")</f>
        <v>0</v>
      </c>
      <c r="N14" s="4"/>
    </row>
    <row r="15" spans="1:14">
      <c r="A15" s="10">
        <v>10</v>
      </c>
      <c r="B15" s="4"/>
      <c r="C15" s="4"/>
      <c r="D15" s="4"/>
      <c r="E15" s="4"/>
      <c r="F15" s="4"/>
      <c r="G15" s="4"/>
      <c r="H15" s="4"/>
      <c r="I15" s="8"/>
      <c r="J15" s="6"/>
      <c r="K15" s="7"/>
      <c r="L15" s="6">
        <f>IF(AND(I15&gt;0), I15*min_ehr + J15, "")</f>
        <v>0</v>
      </c>
      <c r="M15" s="6">
        <f>IF(AND(L15&gt;0), L15/(1-IF(K15="", target_margin, K15)), "")</f>
        <v>0</v>
      </c>
      <c r="N15" s="4"/>
    </row>
  </sheetData>
  <dataValidations count="10">
    <dataValidation type="list" allowBlank="1" showInputMessage="1" showErrorMessage="1" sqref="C6">
      <formula1>タイプ</formula1>
    </dataValidation>
    <dataValidation type="list" allowBlank="1" showInputMessage="1" showErrorMessage="1" sqref="C7">
      <formula1>タイプ</formula1>
    </dataValidation>
    <dataValidation type="list" allowBlank="1" showInputMessage="1" showErrorMessage="1" sqref="C8">
      <formula1>タイプ</formula1>
    </dataValidation>
    <dataValidation type="list" allowBlank="1" showInputMessage="1" showErrorMessage="1" sqref="C9">
      <formula1>タイプ</formula1>
    </dataValidation>
    <dataValidation type="list" allowBlank="1" showInputMessage="1" showErrorMessage="1" sqref="C10">
      <formula1>タイプ</formula1>
    </dataValidation>
    <dataValidation type="list" allowBlank="1" showInputMessage="1" showErrorMessage="1" sqref="C11">
      <formula1>タイプ</formula1>
    </dataValidation>
    <dataValidation type="list" allowBlank="1" showInputMessage="1" showErrorMessage="1" sqref="C12">
      <formula1>タイプ</formula1>
    </dataValidation>
    <dataValidation type="list" allowBlank="1" showInputMessage="1" showErrorMessage="1" sqref="C13">
      <formula1>タイプ</formula1>
    </dataValidation>
    <dataValidation type="list" allowBlank="1" showInputMessage="1" showErrorMessage="1" sqref="C14">
      <formula1>タイプ</formula1>
    </dataValidation>
    <dataValidation type="list" allowBlank="1" showInputMessage="1" showErrorMessage="1" sqref="C15">
      <formula1>タイプ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"/>
  <sheetViews>
    <sheetView workbookViewId="0"/>
  </sheetViews>
  <sheetFormatPr defaultRowHeight="15"/>
  <cols>
    <col min="1" max="1" width="5.7109375" customWidth="1"/>
    <col min="2" max="2" width="26.7109375" customWidth="1"/>
    <col min="3" max="5" width="18.7109375" customWidth="1"/>
    <col min="6" max="9" width="30.7109375" customWidth="1"/>
  </cols>
  <sheetData>
    <row r="1" spans="1:9">
      <c r="A1" s="1" t="s">
        <v>87</v>
      </c>
    </row>
    <row r="2" spans="1:9">
      <c r="A2" s="9" t="s">
        <v>88</v>
      </c>
    </row>
    <row r="4" spans="1:9">
      <c r="A4" s="3" t="s">
        <v>75</v>
      </c>
      <c r="B4" s="3" t="s">
        <v>76</v>
      </c>
      <c r="C4" s="3" t="s">
        <v>89</v>
      </c>
      <c r="D4" s="3" t="s">
        <v>90</v>
      </c>
      <c r="E4" s="3" t="s">
        <v>91</v>
      </c>
      <c r="F4" s="3" t="s">
        <v>92</v>
      </c>
      <c r="G4" s="3" t="s">
        <v>93</v>
      </c>
      <c r="H4" s="3" t="s">
        <v>94</v>
      </c>
      <c r="I4" s="3" t="s">
        <v>71</v>
      </c>
    </row>
    <row r="5" spans="1:9">
      <c r="A5" s="10">
        <v>1</v>
      </c>
      <c r="B5" s="4">
        <f>IFERROR(INDEX('03_商品化キャンバス'!$B$6:$B$15, MATCH(A5, '03_商品化キャンバス'!$A$6:$A$15, 0)), "")</f>
        <v>0</v>
      </c>
      <c r="C5" s="6">
        <f>IFERROR(ROUND(INDEX('03_商品化キャンバス'!$M$6:$M$15, MATCH(A5, '03_商品化キャンバス'!$A$6:$A$15, 0))*0.9,0), "")</f>
        <v>0</v>
      </c>
      <c r="D5" s="6">
        <f>IFERROR(ROUND(INDEX('03_商品化キャンバス'!$M$6:$M$15, MATCH(A5, '03_商品化キャンバス'!$A$6:$A$15, 0))*1.0,0), "")</f>
        <v>0</v>
      </c>
      <c r="E5" s="6">
        <f>IFERROR(ROUND(INDEX('03_商品化キャンバス'!$M$6:$M$15, MATCH(A5, '03_商品化キャンバス'!$A$6:$A$15, 0))*1.5,0), "")</f>
        <v>0</v>
      </c>
      <c r="F5" s="4"/>
      <c r="G5" s="4"/>
      <c r="H5" s="4"/>
      <c r="I5" s="4"/>
    </row>
    <row r="6" spans="1:9">
      <c r="A6" s="10">
        <v>2</v>
      </c>
      <c r="B6" s="4">
        <f>IFERROR(INDEX('03_商品化キャンバス'!$B$6:$B$15, MATCH(A6, '03_商品化キャンバス'!$A$6:$A$15, 0)), "")</f>
        <v>0</v>
      </c>
      <c r="C6" s="6">
        <f>IFERROR(ROUND(INDEX('03_商品化キャンバス'!$M$6:$M$15, MATCH(A6, '03_商品化キャンバス'!$A$6:$A$15, 0))*0.9,0), "")</f>
        <v>0</v>
      </c>
      <c r="D6" s="6">
        <f>IFERROR(ROUND(INDEX('03_商品化キャンバス'!$M$6:$M$15, MATCH(A6, '03_商品化キャンバス'!$A$6:$A$15, 0))*1.0,0), "")</f>
        <v>0</v>
      </c>
      <c r="E6" s="6">
        <f>IFERROR(ROUND(INDEX('03_商品化キャンバス'!$M$6:$M$15, MATCH(A6, '03_商品化キャンバス'!$A$6:$A$15, 0))*1.5,0), "")</f>
        <v>0</v>
      </c>
      <c r="F6" s="4"/>
      <c r="G6" s="4"/>
      <c r="H6" s="4"/>
      <c r="I6" s="4"/>
    </row>
    <row r="7" spans="1:9">
      <c r="A7" s="10">
        <v>3</v>
      </c>
      <c r="B7" s="4">
        <f>IFERROR(INDEX('03_商品化キャンバス'!$B$6:$B$15, MATCH(A7, '03_商品化キャンバス'!$A$6:$A$15, 0)), "")</f>
        <v>0</v>
      </c>
      <c r="C7" s="6">
        <f>IFERROR(ROUND(INDEX('03_商品化キャンバス'!$M$6:$M$15, MATCH(A7, '03_商品化キャンバス'!$A$6:$A$15, 0))*0.9,0), "")</f>
        <v>0</v>
      </c>
      <c r="D7" s="6">
        <f>IFERROR(ROUND(INDEX('03_商品化キャンバス'!$M$6:$M$15, MATCH(A7, '03_商品化キャンバス'!$A$6:$A$15, 0))*1.0,0), "")</f>
        <v>0</v>
      </c>
      <c r="E7" s="6">
        <f>IFERROR(ROUND(INDEX('03_商品化キャンバス'!$M$6:$M$15, MATCH(A7, '03_商品化キャンバス'!$A$6:$A$15, 0))*1.5,0), "")</f>
        <v>0</v>
      </c>
      <c r="F7" s="4"/>
      <c r="G7" s="4"/>
      <c r="H7" s="4"/>
      <c r="I7" s="4"/>
    </row>
    <row r="8" spans="1:9">
      <c r="A8" s="10">
        <v>4</v>
      </c>
      <c r="B8" s="4">
        <f>IFERROR(INDEX('03_商品化キャンバス'!$B$6:$B$15, MATCH(A8, '03_商品化キャンバス'!$A$6:$A$15, 0)), "")</f>
        <v>0</v>
      </c>
      <c r="C8" s="6">
        <f>IFERROR(ROUND(INDEX('03_商品化キャンバス'!$M$6:$M$15, MATCH(A8, '03_商品化キャンバス'!$A$6:$A$15, 0))*0.9,0), "")</f>
        <v>0</v>
      </c>
      <c r="D8" s="6">
        <f>IFERROR(ROUND(INDEX('03_商品化キャンバス'!$M$6:$M$15, MATCH(A8, '03_商品化キャンバス'!$A$6:$A$15, 0))*1.0,0), "")</f>
        <v>0</v>
      </c>
      <c r="E8" s="6">
        <f>IFERROR(ROUND(INDEX('03_商品化キャンバス'!$M$6:$M$15, MATCH(A8, '03_商品化キャンバス'!$A$6:$A$15, 0))*1.5,0), "")</f>
        <v>0</v>
      </c>
      <c r="F8" s="4"/>
      <c r="G8" s="4"/>
      <c r="H8" s="4"/>
      <c r="I8" s="4"/>
    </row>
    <row r="9" spans="1:9">
      <c r="A9" s="10">
        <v>5</v>
      </c>
      <c r="B9" s="4">
        <f>IFERROR(INDEX('03_商品化キャンバス'!$B$6:$B$15, MATCH(A9, '03_商品化キャンバス'!$A$6:$A$15, 0)), "")</f>
        <v>0</v>
      </c>
      <c r="C9" s="6">
        <f>IFERROR(ROUND(INDEX('03_商品化キャンバス'!$M$6:$M$15, MATCH(A9, '03_商品化キャンバス'!$A$6:$A$15, 0))*0.9,0), "")</f>
        <v>0</v>
      </c>
      <c r="D9" s="6">
        <f>IFERROR(ROUND(INDEX('03_商品化キャンバス'!$M$6:$M$15, MATCH(A9, '03_商品化キャンバス'!$A$6:$A$15, 0))*1.0,0), "")</f>
        <v>0</v>
      </c>
      <c r="E9" s="6">
        <f>IFERROR(ROUND(INDEX('03_商品化キャンバス'!$M$6:$M$15, MATCH(A9, '03_商品化キャンバス'!$A$6:$A$15, 0))*1.5,0), "")</f>
        <v>0</v>
      </c>
      <c r="F9" s="4"/>
      <c r="G9" s="4"/>
      <c r="H9" s="4"/>
      <c r="I9" s="4"/>
    </row>
    <row r="10" spans="1:9">
      <c r="A10" s="10">
        <v>6</v>
      </c>
      <c r="B10" s="4">
        <f>IFERROR(INDEX('03_商品化キャンバス'!$B$6:$B$15, MATCH(A10, '03_商品化キャンバス'!$A$6:$A$15, 0)), "")</f>
        <v>0</v>
      </c>
      <c r="C10" s="6">
        <f>IFERROR(ROUND(INDEX('03_商品化キャンバス'!$M$6:$M$15, MATCH(A10, '03_商品化キャンバス'!$A$6:$A$15, 0))*0.9,0), "")</f>
        <v>0</v>
      </c>
      <c r="D10" s="6">
        <f>IFERROR(ROUND(INDEX('03_商品化キャンバス'!$M$6:$M$15, MATCH(A10, '03_商品化キャンバス'!$A$6:$A$15, 0))*1.0,0), "")</f>
        <v>0</v>
      </c>
      <c r="E10" s="6">
        <f>IFERROR(ROUND(INDEX('03_商品化キャンバス'!$M$6:$M$15, MATCH(A10, '03_商品化キャンバス'!$A$6:$A$15, 0))*1.5,0), "")</f>
        <v>0</v>
      </c>
      <c r="F10" s="4"/>
      <c r="G10" s="4"/>
      <c r="H10" s="4"/>
      <c r="I10" s="4"/>
    </row>
    <row r="11" spans="1:9">
      <c r="A11" s="10">
        <v>7</v>
      </c>
      <c r="B11" s="4">
        <f>IFERROR(INDEX('03_商品化キャンバス'!$B$6:$B$15, MATCH(A11, '03_商品化キャンバス'!$A$6:$A$15, 0)), "")</f>
        <v>0</v>
      </c>
      <c r="C11" s="6">
        <f>IFERROR(ROUND(INDEX('03_商品化キャンバス'!$M$6:$M$15, MATCH(A11, '03_商品化キャンバス'!$A$6:$A$15, 0))*0.9,0), "")</f>
        <v>0</v>
      </c>
      <c r="D11" s="6">
        <f>IFERROR(ROUND(INDEX('03_商品化キャンバス'!$M$6:$M$15, MATCH(A11, '03_商品化キャンバス'!$A$6:$A$15, 0))*1.0,0), "")</f>
        <v>0</v>
      </c>
      <c r="E11" s="6">
        <f>IFERROR(ROUND(INDEX('03_商品化キャンバス'!$M$6:$M$15, MATCH(A11, '03_商品化キャンバス'!$A$6:$A$15, 0))*1.5,0), "")</f>
        <v>0</v>
      </c>
      <c r="F11" s="4"/>
      <c r="G11" s="4"/>
      <c r="H11" s="4"/>
      <c r="I11" s="4"/>
    </row>
    <row r="12" spans="1:9">
      <c r="A12" s="10">
        <v>8</v>
      </c>
      <c r="B12" s="4">
        <f>IFERROR(INDEX('03_商品化キャンバス'!$B$6:$B$15, MATCH(A12, '03_商品化キャンバス'!$A$6:$A$15, 0)), "")</f>
        <v>0</v>
      </c>
      <c r="C12" s="6">
        <f>IFERROR(ROUND(INDEX('03_商品化キャンバス'!$M$6:$M$15, MATCH(A12, '03_商品化キャンバス'!$A$6:$A$15, 0))*0.9,0), "")</f>
        <v>0</v>
      </c>
      <c r="D12" s="6">
        <f>IFERROR(ROUND(INDEX('03_商品化キャンバス'!$M$6:$M$15, MATCH(A12, '03_商品化キャンバス'!$A$6:$A$15, 0))*1.0,0), "")</f>
        <v>0</v>
      </c>
      <c r="E12" s="6">
        <f>IFERROR(ROUND(INDEX('03_商品化キャンバス'!$M$6:$M$15, MATCH(A12, '03_商品化キャンバス'!$A$6:$A$15, 0))*1.5,0), "")</f>
        <v>0</v>
      </c>
      <c r="F12" s="4"/>
      <c r="G12" s="4"/>
      <c r="H12" s="4"/>
      <c r="I12" s="4"/>
    </row>
    <row r="13" spans="1:9">
      <c r="A13" s="10">
        <v>9</v>
      </c>
      <c r="B13" s="4">
        <f>IFERROR(INDEX('03_商品化キャンバス'!$B$6:$B$15, MATCH(A13, '03_商品化キャンバス'!$A$6:$A$15, 0)), "")</f>
        <v>0</v>
      </c>
      <c r="C13" s="6">
        <f>IFERROR(ROUND(INDEX('03_商品化キャンバス'!$M$6:$M$15, MATCH(A13, '03_商品化キャンバス'!$A$6:$A$15, 0))*0.9,0), "")</f>
        <v>0</v>
      </c>
      <c r="D13" s="6">
        <f>IFERROR(ROUND(INDEX('03_商品化キャンバス'!$M$6:$M$15, MATCH(A13, '03_商品化キャンバス'!$A$6:$A$15, 0))*1.0,0), "")</f>
        <v>0</v>
      </c>
      <c r="E13" s="6">
        <f>IFERROR(ROUND(INDEX('03_商品化キャンバス'!$M$6:$M$15, MATCH(A13, '03_商品化キャンバス'!$A$6:$A$15, 0))*1.5,0), "")</f>
        <v>0</v>
      </c>
      <c r="F13" s="4"/>
      <c r="G13" s="4"/>
      <c r="H13" s="4"/>
      <c r="I13" s="4"/>
    </row>
    <row r="14" spans="1:9">
      <c r="A14" s="10">
        <v>10</v>
      </c>
      <c r="B14" s="4">
        <f>IFERROR(INDEX('03_商品化キャンバス'!$B$6:$B$15, MATCH(A14, '03_商品化キャンバス'!$A$6:$A$15, 0)), "")</f>
        <v>0</v>
      </c>
      <c r="C14" s="6">
        <f>IFERROR(ROUND(INDEX('03_商品化キャンバス'!$M$6:$M$15, MATCH(A14, '03_商品化キャンバス'!$A$6:$A$15, 0))*0.9,0), "")</f>
        <v>0</v>
      </c>
      <c r="D14" s="6">
        <f>IFERROR(ROUND(INDEX('03_商品化キャンバス'!$M$6:$M$15, MATCH(A14, '03_商品化キャンバス'!$A$6:$A$15, 0))*1.0,0), "")</f>
        <v>0</v>
      </c>
      <c r="E14" s="6">
        <f>IFERROR(ROUND(INDEX('03_商品化キャンバス'!$M$6:$M$15, MATCH(A14, '03_商品化キャンバス'!$A$6:$A$15, 0))*1.5,0), "")</f>
        <v>0</v>
      </c>
      <c r="F14" s="4"/>
      <c r="G14" s="4"/>
      <c r="H14" s="4"/>
      <c r="I1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workbookViewId="0"/>
  </sheetViews>
  <sheetFormatPr defaultRowHeight="15"/>
  <cols>
    <col min="1" max="1" width="8.7109375" customWidth="1"/>
    <col min="2" max="6" width="14.7109375" customWidth="1"/>
    <col min="7" max="13" width="18.7109375" customWidth="1"/>
  </cols>
  <sheetData>
    <row r="1" spans="1:14">
      <c r="A1" s="1" t="s">
        <v>95</v>
      </c>
    </row>
    <row r="2" spans="1:14">
      <c r="A2" s="9" t="s">
        <v>96</v>
      </c>
    </row>
    <row r="4" spans="1:14">
      <c r="A4" s="3" t="s">
        <v>97</v>
      </c>
      <c r="B4" s="3" t="s">
        <v>98</v>
      </c>
      <c r="C4" s="3" t="s">
        <v>99</v>
      </c>
      <c r="D4" s="3" t="s">
        <v>100</v>
      </c>
      <c r="E4" s="3" t="s">
        <v>101</v>
      </c>
      <c r="F4" s="3" t="s">
        <v>102</v>
      </c>
      <c r="G4" s="3" t="s">
        <v>103</v>
      </c>
      <c r="H4" s="3" t="s">
        <v>104</v>
      </c>
      <c r="I4" s="3" t="s">
        <v>105</v>
      </c>
      <c r="J4" s="3" t="s">
        <v>106</v>
      </c>
      <c r="K4" s="3" t="s">
        <v>107</v>
      </c>
      <c r="L4" s="3" t="s">
        <v>108</v>
      </c>
      <c r="M4" s="3" t="s">
        <v>109</v>
      </c>
    </row>
    <row r="5" spans="1:14">
      <c r="A5" s="10" t="s">
        <v>110</v>
      </c>
      <c r="B5" s="8"/>
      <c r="C5" s="8"/>
      <c r="D5" s="8"/>
      <c r="E5" s="8"/>
      <c r="F5" s="8"/>
      <c r="G5" s="8">
        <f>SUMPRODUCT(B5:F5,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5" s="12">
        <f>SUMPRODUCT(B5:F5,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5" s="12">
        <f>SUMPRODUCT(B5:F5,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5" s="13">
        <f>H5-I5</f>
        <v>0</v>
      </c>
      <c r="K5" s="11">
        <f>IF(H5&gt;0, J5/H5, "")</f>
        <v>0</v>
      </c>
      <c r="L5" s="12">
        <f>IF(G5&gt;0, H5/G5, "")</f>
        <v>0</v>
      </c>
      <c r="M5" s="13">
        <f>H5-target_revenue_month</f>
        <v>0</v>
      </c>
      <c r="N5" s="12">
        <f>target_revenue_month</f>
        <v>0</v>
      </c>
    </row>
    <row r="6" spans="1:14">
      <c r="A6" s="10" t="s">
        <v>111</v>
      </c>
      <c r="B6" s="8"/>
      <c r="C6" s="8"/>
      <c r="D6" s="8"/>
      <c r="E6" s="8"/>
      <c r="F6" s="8"/>
      <c r="G6" s="8">
        <f>SUMPRODUCT(B6:F6,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6" s="12">
        <f>SUMPRODUCT(B6:F6,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6" s="12">
        <f>SUMPRODUCT(B6:F6,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6" s="13">
        <f>H6-I6</f>
        <v>0</v>
      </c>
      <c r="K6" s="11">
        <f>IF(H6&gt;0, J6/H6, "")</f>
        <v>0</v>
      </c>
      <c r="L6" s="12">
        <f>IF(G6&gt;0, H6/G6, "")</f>
        <v>0</v>
      </c>
      <c r="M6" s="13">
        <f>H6-target_revenue_month</f>
        <v>0</v>
      </c>
      <c r="N6" s="12">
        <f>target_revenue_month</f>
        <v>0</v>
      </c>
    </row>
    <row r="7" spans="1:14">
      <c r="A7" s="10" t="s">
        <v>112</v>
      </c>
      <c r="B7" s="8"/>
      <c r="C7" s="8"/>
      <c r="D7" s="8"/>
      <c r="E7" s="8"/>
      <c r="F7" s="8"/>
      <c r="G7" s="8">
        <f>SUMPRODUCT(B7:F7,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7" s="12">
        <f>SUMPRODUCT(B7:F7,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7" s="12">
        <f>SUMPRODUCT(B7:F7,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7" s="13">
        <f>H7-I7</f>
        <v>0</v>
      </c>
      <c r="K7" s="11">
        <f>IF(H7&gt;0, J7/H7, "")</f>
        <v>0</v>
      </c>
      <c r="L7" s="12">
        <f>IF(G7&gt;0, H7/G7, "")</f>
        <v>0</v>
      </c>
      <c r="M7" s="13">
        <f>H7-target_revenue_month</f>
        <v>0</v>
      </c>
      <c r="N7" s="12">
        <f>target_revenue_month</f>
        <v>0</v>
      </c>
    </row>
    <row r="8" spans="1:14">
      <c r="A8" s="10" t="s">
        <v>113</v>
      </c>
      <c r="B8" s="8"/>
      <c r="C8" s="8"/>
      <c r="D8" s="8"/>
      <c r="E8" s="8"/>
      <c r="F8" s="8"/>
      <c r="G8" s="8">
        <f>SUMPRODUCT(B8:F8,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8" s="12">
        <f>SUMPRODUCT(B8:F8,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8" s="12">
        <f>SUMPRODUCT(B8:F8,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8" s="13">
        <f>H8-I8</f>
        <v>0</v>
      </c>
      <c r="K8" s="11">
        <f>IF(H8&gt;0, J8/H8, "")</f>
        <v>0</v>
      </c>
      <c r="L8" s="12">
        <f>IF(G8&gt;0, H8/G8, "")</f>
        <v>0</v>
      </c>
      <c r="M8" s="13">
        <f>H8-target_revenue_month</f>
        <v>0</v>
      </c>
      <c r="N8" s="12">
        <f>target_revenue_month</f>
        <v>0</v>
      </c>
    </row>
    <row r="9" spans="1:14">
      <c r="A9" s="10" t="s">
        <v>114</v>
      </c>
      <c r="B9" s="8"/>
      <c r="C9" s="8"/>
      <c r="D9" s="8"/>
      <c r="E9" s="8"/>
      <c r="F9" s="8"/>
      <c r="G9" s="8">
        <f>SUMPRODUCT(B9:F9,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9" s="12">
        <f>SUMPRODUCT(B9:F9,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9" s="12">
        <f>SUMPRODUCT(B9:F9,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9" s="13">
        <f>H9-I9</f>
        <v>0</v>
      </c>
      <c r="K9" s="11">
        <f>IF(H9&gt;0, J9/H9, "")</f>
        <v>0</v>
      </c>
      <c r="L9" s="12">
        <f>IF(G9&gt;0, H9/G9, "")</f>
        <v>0</v>
      </c>
      <c r="M9" s="13">
        <f>H9-target_revenue_month</f>
        <v>0</v>
      </c>
      <c r="N9" s="12">
        <f>target_revenue_month</f>
        <v>0</v>
      </c>
    </row>
    <row r="10" spans="1:14">
      <c r="A10" s="10" t="s">
        <v>115</v>
      </c>
      <c r="B10" s="8"/>
      <c r="C10" s="8"/>
      <c r="D10" s="8"/>
      <c r="E10" s="8"/>
      <c r="F10" s="8"/>
      <c r="G10" s="8">
        <f>SUMPRODUCT(B10:F10,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0" s="12">
        <f>SUMPRODUCT(B10:F10,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0" s="12">
        <f>SUMPRODUCT(B10:F10,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0" s="13">
        <f>H10-I10</f>
        <v>0</v>
      </c>
      <c r="K10" s="11">
        <f>IF(H10&gt;0, J10/H10, "")</f>
        <v>0</v>
      </c>
      <c r="L10" s="12">
        <f>IF(G10&gt;0, H10/G10, "")</f>
        <v>0</v>
      </c>
      <c r="M10" s="13">
        <f>H10-target_revenue_month</f>
        <v>0</v>
      </c>
      <c r="N10" s="12">
        <f>target_revenue_month</f>
        <v>0</v>
      </c>
    </row>
    <row r="11" spans="1:14">
      <c r="A11" s="10" t="s">
        <v>116</v>
      </c>
      <c r="B11" s="8"/>
      <c r="C11" s="8"/>
      <c r="D11" s="8"/>
      <c r="E11" s="8"/>
      <c r="F11" s="8"/>
      <c r="G11" s="8">
        <f>SUMPRODUCT(B11:F11,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1" s="12">
        <f>SUMPRODUCT(B11:F11,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1" s="12">
        <f>SUMPRODUCT(B11:F11,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1" s="13">
        <f>H11-I11</f>
        <v>0</v>
      </c>
      <c r="K11" s="11">
        <f>IF(H11&gt;0, J11/H11, "")</f>
        <v>0</v>
      </c>
      <c r="L11" s="12">
        <f>IF(G11&gt;0, H11/G11, "")</f>
        <v>0</v>
      </c>
      <c r="M11" s="13">
        <f>H11-target_revenue_month</f>
        <v>0</v>
      </c>
      <c r="N11" s="12">
        <f>target_revenue_month</f>
        <v>0</v>
      </c>
    </row>
    <row r="12" spans="1:14">
      <c r="A12" s="10" t="s">
        <v>117</v>
      </c>
      <c r="B12" s="8"/>
      <c r="C12" s="8"/>
      <c r="D12" s="8"/>
      <c r="E12" s="8"/>
      <c r="F12" s="8"/>
      <c r="G12" s="8">
        <f>SUMPRODUCT(B12:F12,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2" s="12">
        <f>SUMPRODUCT(B12:F12,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2" s="12">
        <f>SUMPRODUCT(B12:F12,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2" s="13">
        <f>H12-I12</f>
        <v>0</v>
      </c>
      <c r="K12" s="11">
        <f>IF(H12&gt;0, J12/H12, "")</f>
        <v>0</v>
      </c>
      <c r="L12" s="12">
        <f>IF(G12&gt;0, H12/G12, "")</f>
        <v>0</v>
      </c>
      <c r="M12" s="13">
        <f>H12-target_revenue_month</f>
        <v>0</v>
      </c>
      <c r="N12" s="12">
        <f>target_revenue_month</f>
        <v>0</v>
      </c>
    </row>
    <row r="13" spans="1:14">
      <c r="A13" s="10" t="s">
        <v>118</v>
      </c>
      <c r="B13" s="8"/>
      <c r="C13" s="8"/>
      <c r="D13" s="8"/>
      <c r="E13" s="8"/>
      <c r="F13" s="8"/>
      <c r="G13" s="8">
        <f>SUMPRODUCT(B13:F13,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3" s="12">
        <f>SUMPRODUCT(B13:F13,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3" s="12">
        <f>SUMPRODUCT(B13:F13,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3" s="13">
        <f>H13-I13</f>
        <v>0</v>
      </c>
      <c r="K13" s="11">
        <f>IF(H13&gt;0, J13/H13, "")</f>
        <v>0</v>
      </c>
      <c r="L13" s="12">
        <f>IF(G13&gt;0, H13/G13, "")</f>
        <v>0</v>
      </c>
      <c r="M13" s="13">
        <f>H13-target_revenue_month</f>
        <v>0</v>
      </c>
      <c r="N13" s="12">
        <f>target_revenue_month</f>
        <v>0</v>
      </c>
    </row>
    <row r="14" spans="1:14">
      <c r="A14" s="10" t="s">
        <v>119</v>
      </c>
      <c r="B14" s="8"/>
      <c r="C14" s="8"/>
      <c r="D14" s="8"/>
      <c r="E14" s="8"/>
      <c r="F14" s="8"/>
      <c r="G14" s="8">
        <f>SUMPRODUCT(B14:F14,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4" s="12">
        <f>SUMPRODUCT(B14:F14,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4" s="12">
        <f>SUMPRODUCT(B14:F14,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4" s="13">
        <f>H14-I14</f>
        <v>0</v>
      </c>
      <c r="K14" s="11">
        <f>IF(H14&gt;0, J14/H14, "")</f>
        <v>0</v>
      </c>
      <c r="L14" s="12">
        <f>IF(G14&gt;0, H14/G14, "")</f>
        <v>0</v>
      </c>
      <c r="M14" s="13">
        <f>H14-target_revenue_month</f>
        <v>0</v>
      </c>
      <c r="N14" s="12">
        <f>target_revenue_month</f>
        <v>0</v>
      </c>
    </row>
    <row r="15" spans="1:14">
      <c r="A15" s="10" t="s">
        <v>120</v>
      </c>
      <c r="B15" s="8"/>
      <c r="C15" s="8"/>
      <c r="D15" s="8"/>
      <c r="E15" s="8"/>
      <c r="F15" s="8"/>
      <c r="G15" s="8">
        <f>SUMPRODUCT(B15:F15,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5" s="12">
        <f>SUMPRODUCT(B15:F15,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5" s="12">
        <f>SUMPRODUCT(B15:F15,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5" s="13">
        <f>H15-I15</f>
        <v>0</v>
      </c>
      <c r="K15" s="11">
        <f>IF(H15&gt;0, J15/H15, "")</f>
        <v>0</v>
      </c>
      <c r="L15" s="12">
        <f>IF(G15&gt;0, H15/G15, "")</f>
        <v>0</v>
      </c>
      <c r="M15" s="13">
        <f>H15-target_revenue_month</f>
        <v>0</v>
      </c>
      <c r="N15" s="12">
        <f>target_revenue_month</f>
        <v>0</v>
      </c>
    </row>
    <row r="16" spans="1:14">
      <c r="A16" s="10" t="s">
        <v>121</v>
      </c>
      <c r="B16" s="8"/>
      <c r="C16" s="8"/>
      <c r="D16" s="8"/>
      <c r="E16" s="8"/>
      <c r="F16" s="8"/>
      <c r="G16" s="8">
        <f>SUMPRODUCT(B16:F16, {IFERROR(INDEX('03_商品化キャンバス'!$I$6:$I$15, MATCH(1, '03_商品化キャンバス'!$A$6:$A$15, 0)),0),IFERROR(INDEX('03_商品化キャンバス'!$I$6:$I$15, MATCH(2, '03_商品化キャンバス'!$A$6:$A$15, 0)),0),IFERROR(INDEX('03_商品化キャンバス'!$I$6:$I$15, MATCH(3, '03_商品化キャンバス'!$A$6:$A$15, 0)),0),IFERROR(INDEX('03_商品化キャンバス'!$I$6:$I$15, MATCH(4, '03_商品化キャンバス'!$A$6:$A$15, 0)),0),IFERROR(INDEX('03_商品化キャンバス'!$I$6:$I$15, MATCH(5, '03_商品化キャンバス'!$A$6:$A$15, 0)),0)})</f>
        <v>0</v>
      </c>
      <c r="H16" s="12">
        <f>SUMPRODUCT(B16:F16, {IFERROR(INDEX('03_商品化キャンバス'!$M$6:$M$15, MATCH(1, '03_商品化キャンバス'!$A$6:$A$15, 0)),0),IFERROR(INDEX('03_商品化キャンバス'!$M$6:$M$15, MATCH(2, '03_商品化キャンバス'!$A$6:$A$15, 0)),0),IFERROR(INDEX('03_商品化キャンバス'!$M$6:$M$15, MATCH(3, '03_商品化キャンバス'!$A$6:$A$15, 0)),0),IFERROR(INDEX('03_商品化キャンバス'!$M$6:$M$15, MATCH(4, '03_商品化キャンバス'!$A$6:$A$15, 0)),0),IFERROR(INDEX('03_商品化キャンバス'!$M$6:$M$15, MATCH(5, '03_商品化キャンバス'!$A$6:$A$15, 0)),0)})</f>
        <v>0</v>
      </c>
      <c r="I16" s="12">
        <f>SUMPRODUCT(B16:F16, {IFERROR(INDEX('03_商品化キャンバス'!$J$6:$J$15, MATCH(1, '03_商品化キャンバス'!$A$6:$A$15, 0)),0),IFERROR(INDEX('03_商品化キャンバス'!$J$6:$J$15, MATCH(2, '03_商品化キャンバス'!$A$6:$A$15, 0)),0),IFERROR(INDEX('03_商品化キャンバス'!$J$6:$J$15, MATCH(3, '03_商品化キャンバス'!$A$6:$A$15, 0)),0),IFERROR(INDEX('03_商品化キャンバス'!$J$6:$J$15, MATCH(4, '03_商品化キャンバス'!$A$6:$A$15, 0)),0),IFERROR(INDEX('03_商品化キャンバス'!$J$6:$J$15, MATCH(5, '03_商品化キャンバス'!$A$6:$A$15, 0)),0)})</f>
        <v>0</v>
      </c>
      <c r="J16" s="13">
        <f>H16-I16</f>
        <v>0</v>
      </c>
      <c r="K16" s="11">
        <f>IF(H16&gt;0, J16/H16, "")</f>
        <v>0</v>
      </c>
      <c r="L16" s="12">
        <f>IF(G16&gt;0, H16/G16, "")</f>
        <v>0</v>
      </c>
      <c r="M16" s="13">
        <f>H16-target_revenue_month</f>
        <v>0</v>
      </c>
      <c r="N16" s="12">
        <f>target_revenue_month</f>
        <v>0</v>
      </c>
    </row>
    <row r="18" spans="1:2">
      <c r="A18" s="2" t="s">
        <v>122</v>
      </c>
    </row>
    <row r="19" spans="1:2">
      <c r="A19" s="3" t="s">
        <v>123</v>
      </c>
      <c r="B19" s="12">
        <f>SUM(H5:H16)</f>
        <v>0</v>
      </c>
    </row>
    <row r="20" spans="1:2">
      <c r="A20" s="3" t="s">
        <v>124</v>
      </c>
      <c r="B20" s="12">
        <f>SUM(J5:J16)</f>
        <v>0</v>
      </c>
    </row>
    <row r="21" spans="1:2">
      <c r="A21" s="3" t="s">
        <v>125</v>
      </c>
      <c r="B21" s="11">
        <f>IF(SUM(H5:H16)&gt;0, SUM(J5:J16)/SUM(H5:H16), "")</f>
        <v>0</v>
      </c>
    </row>
    <row r="22" spans="1:2">
      <c r="A22" s="3" t="s">
        <v>126</v>
      </c>
      <c r="B22" s="12">
        <f>IF(SUM(G5:G16)&gt;0, SUM(H5:H16)/SUM(G5:G16), "")</f>
        <v>0</v>
      </c>
    </row>
    <row r="23" spans="1:2">
      <c r="A23" s="3" t="s">
        <v>127</v>
      </c>
      <c r="B23" s="8">
        <f>hours_per_month</f>
        <v>0</v>
      </c>
    </row>
    <row r="24" spans="1:2">
      <c r="A24" s="3" t="s">
        <v>128</v>
      </c>
      <c r="B24" s="11">
        <f>IF(B23&gt;0, AVERAGE(G5:G16)/B23, "")</f>
        <v>0</v>
      </c>
    </row>
  </sheetData>
  <conditionalFormatting sqref="L5:L16">
    <cfRule type="cellIs" dxfId="0" priority="1" operator="lessThan">
      <formula>min_ehr</formula>
    </cfRule>
  </conditionalFormatting>
  <conditionalFormatting sqref="M5:M16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9"/>
  <sheetViews>
    <sheetView workbookViewId="0"/>
  </sheetViews>
  <sheetFormatPr defaultRowHeight="15"/>
  <cols>
    <col min="1" max="2" width="18.7109375" customWidth="1"/>
    <col min="3" max="3" width="10.7109375" customWidth="1"/>
    <col min="4" max="5" width="24.7109375" customWidth="1"/>
    <col min="6" max="7" width="14.7109375" customWidth="1"/>
    <col min="8" max="10" width="16.7109375" customWidth="1"/>
    <col min="11" max="13" width="20.7109375" customWidth="1"/>
    <col min="14" max="14" width="24.7109375" customWidth="1"/>
  </cols>
  <sheetData>
    <row r="1" spans="1:14">
      <c r="A1" s="1" t="s">
        <v>129</v>
      </c>
    </row>
    <row r="3" spans="1:14">
      <c r="A3" s="3" t="s">
        <v>130</v>
      </c>
      <c r="B3" s="3" t="s">
        <v>131</v>
      </c>
      <c r="C3" s="3" t="s">
        <v>132</v>
      </c>
      <c r="D3" s="3" t="s">
        <v>133</v>
      </c>
      <c r="E3" s="3" t="s">
        <v>134</v>
      </c>
      <c r="F3" s="3" t="s">
        <v>135</v>
      </c>
      <c r="G3" s="3" t="s">
        <v>136</v>
      </c>
      <c r="H3" s="3" t="s">
        <v>13</v>
      </c>
      <c r="I3" s="3" t="s">
        <v>137</v>
      </c>
      <c r="J3" s="3" t="s">
        <v>138</v>
      </c>
      <c r="K3" s="3" t="s">
        <v>139</v>
      </c>
      <c r="L3" s="3" t="s">
        <v>140</v>
      </c>
      <c r="M3" s="3" t="s">
        <v>43</v>
      </c>
      <c r="N3" s="3" t="s">
        <v>141</v>
      </c>
    </row>
    <row r="4" spans="1:14">
      <c r="A4" s="5"/>
      <c r="B4" s="4"/>
      <c r="C4" s="4"/>
      <c r="D4" s="4">
        <f>IFERROR(INDEX('03_商品化キャンバス'!$B$6:$B$15, MATCH(C4, '03_商品化キャンバス'!$A$6:$A$15, 0)), "")</f>
        <v>0</v>
      </c>
      <c r="E4" s="12">
        <f>IFERROR(INDEX('03_商品化キャンバス'!$M$6:$M$15, MATCH(C4, '03_商品化キャンバス'!$A$6:$A$15, 0)), "")</f>
        <v>0</v>
      </c>
      <c r="F4" s="8"/>
      <c r="G4" s="12">
        <f>IF(AND(E4&gt;0,F4&gt;0), E4*F4, "")</f>
        <v>0</v>
      </c>
      <c r="H4" s="4"/>
      <c r="I4" s="8"/>
      <c r="J4" s="4"/>
      <c r="K4" s="5"/>
      <c r="L4" s="4"/>
      <c r="M4" s="4"/>
      <c r="N4" s="12">
        <f>IF(H4&lt;&gt;"", G4*IF(I4&gt;0,I4,0)/100, "")</f>
        <v>0</v>
      </c>
    </row>
    <row r="5" spans="1:14">
      <c r="A5" s="5"/>
      <c r="B5" s="4"/>
      <c r="C5" s="4"/>
      <c r="D5" s="4">
        <f>IFERROR(INDEX('03_商品化キャンバス'!$B$6:$B$15, MATCH(C5, '03_商品化キャンバス'!$A$6:$A$15, 0)), "")</f>
        <v>0</v>
      </c>
      <c r="E5" s="12">
        <f>IFERROR(INDEX('03_商品化キャンバス'!$M$6:$M$15, MATCH(C5, '03_商品化キャンバス'!$A$6:$A$15, 0)), "")</f>
        <v>0</v>
      </c>
      <c r="F5" s="8"/>
      <c r="G5" s="12">
        <f>IF(AND(E5&gt;0,F5&gt;0), E5*F5, "")</f>
        <v>0</v>
      </c>
      <c r="H5" s="4"/>
      <c r="I5" s="8"/>
      <c r="J5" s="4"/>
      <c r="K5" s="5"/>
      <c r="L5" s="4"/>
      <c r="M5" s="4"/>
      <c r="N5" s="12">
        <f>IF(H5&lt;&gt;"", G5*IF(I5&gt;0,I5,0)/100, "")</f>
        <v>0</v>
      </c>
    </row>
    <row r="6" spans="1:14">
      <c r="A6" s="5"/>
      <c r="B6" s="4"/>
      <c r="C6" s="4"/>
      <c r="D6" s="4">
        <f>IFERROR(INDEX('03_商品化キャンバス'!$B$6:$B$15, MATCH(C6, '03_商品化キャンバス'!$A$6:$A$15, 0)), "")</f>
        <v>0</v>
      </c>
      <c r="E6" s="12">
        <f>IFERROR(INDEX('03_商品化キャンバス'!$M$6:$M$15, MATCH(C6, '03_商品化キャンバス'!$A$6:$A$15, 0)), "")</f>
        <v>0</v>
      </c>
      <c r="F6" s="8"/>
      <c r="G6" s="12">
        <f>IF(AND(E6&gt;0,F6&gt;0), E6*F6, "")</f>
        <v>0</v>
      </c>
      <c r="H6" s="4"/>
      <c r="I6" s="8"/>
      <c r="J6" s="4"/>
      <c r="K6" s="5"/>
      <c r="L6" s="4"/>
      <c r="M6" s="4"/>
      <c r="N6" s="12">
        <f>IF(H6&lt;&gt;"", G6*IF(I6&gt;0,I6,0)/100, "")</f>
        <v>0</v>
      </c>
    </row>
    <row r="7" spans="1:14">
      <c r="A7" s="5"/>
      <c r="B7" s="4"/>
      <c r="C7" s="4"/>
      <c r="D7" s="4">
        <f>IFERROR(INDEX('03_商品化キャンバス'!$B$6:$B$15, MATCH(C7, '03_商品化キャンバス'!$A$6:$A$15, 0)), "")</f>
        <v>0</v>
      </c>
      <c r="E7" s="12">
        <f>IFERROR(INDEX('03_商品化キャンバス'!$M$6:$M$15, MATCH(C7, '03_商品化キャンバス'!$A$6:$A$15, 0)), "")</f>
        <v>0</v>
      </c>
      <c r="F7" s="8"/>
      <c r="G7" s="12">
        <f>IF(AND(E7&gt;0,F7&gt;0), E7*F7, "")</f>
        <v>0</v>
      </c>
      <c r="H7" s="4"/>
      <c r="I7" s="8"/>
      <c r="J7" s="4"/>
      <c r="K7" s="5"/>
      <c r="L7" s="4"/>
      <c r="M7" s="4"/>
      <c r="N7" s="12">
        <f>IF(H7&lt;&gt;"", G7*IF(I7&gt;0,I7,0)/100, "")</f>
        <v>0</v>
      </c>
    </row>
    <row r="8" spans="1:14">
      <c r="A8" s="5"/>
      <c r="B8" s="4"/>
      <c r="C8" s="4"/>
      <c r="D8" s="4">
        <f>IFERROR(INDEX('03_商品化キャンバス'!$B$6:$B$15, MATCH(C8, '03_商品化キャンバス'!$A$6:$A$15, 0)), "")</f>
        <v>0</v>
      </c>
      <c r="E8" s="12">
        <f>IFERROR(INDEX('03_商品化キャンバス'!$M$6:$M$15, MATCH(C8, '03_商品化キャンバス'!$A$6:$A$15, 0)), "")</f>
        <v>0</v>
      </c>
      <c r="F8" s="8"/>
      <c r="G8" s="12">
        <f>IF(AND(E8&gt;0,F8&gt;0), E8*F8, "")</f>
        <v>0</v>
      </c>
      <c r="H8" s="4"/>
      <c r="I8" s="8"/>
      <c r="J8" s="4"/>
      <c r="K8" s="5"/>
      <c r="L8" s="4"/>
      <c r="M8" s="4"/>
      <c r="N8" s="12">
        <f>IF(H8&lt;&gt;"", G8*IF(I8&gt;0,I8,0)/100, "")</f>
        <v>0</v>
      </c>
    </row>
    <row r="9" spans="1:14">
      <c r="A9" s="5"/>
      <c r="B9" s="4"/>
      <c r="C9" s="4"/>
      <c r="D9" s="4">
        <f>IFERROR(INDEX('03_商品化キャンバス'!$B$6:$B$15, MATCH(C9, '03_商品化キャンバス'!$A$6:$A$15, 0)), "")</f>
        <v>0</v>
      </c>
      <c r="E9" s="12">
        <f>IFERROR(INDEX('03_商品化キャンバス'!$M$6:$M$15, MATCH(C9, '03_商品化キャンバス'!$A$6:$A$15, 0)), "")</f>
        <v>0</v>
      </c>
      <c r="F9" s="8"/>
      <c r="G9" s="12">
        <f>IF(AND(E9&gt;0,F9&gt;0), E9*F9, "")</f>
        <v>0</v>
      </c>
      <c r="H9" s="4"/>
      <c r="I9" s="8"/>
      <c r="J9" s="4"/>
      <c r="K9" s="5"/>
      <c r="L9" s="4"/>
      <c r="M9" s="4"/>
      <c r="N9" s="12">
        <f>IF(H9&lt;&gt;"", G9*IF(I9&gt;0,I9,0)/100, "")</f>
        <v>0</v>
      </c>
    </row>
    <row r="10" spans="1:14">
      <c r="A10" s="5"/>
      <c r="B10" s="4"/>
      <c r="C10" s="4"/>
      <c r="D10" s="4">
        <f>IFERROR(INDEX('03_商品化キャンバス'!$B$6:$B$15, MATCH(C10, '03_商品化キャンバス'!$A$6:$A$15, 0)), "")</f>
        <v>0</v>
      </c>
      <c r="E10" s="12">
        <f>IFERROR(INDEX('03_商品化キャンバス'!$M$6:$M$15, MATCH(C10, '03_商品化キャンバス'!$A$6:$A$15, 0)), "")</f>
        <v>0</v>
      </c>
      <c r="F10" s="8"/>
      <c r="G10" s="12">
        <f>IF(AND(E10&gt;0,F10&gt;0), E10*F10, "")</f>
        <v>0</v>
      </c>
      <c r="H10" s="4"/>
      <c r="I10" s="8"/>
      <c r="J10" s="4"/>
      <c r="K10" s="5"/>
      <c r="L10" s="4"/>
      <c r="M10" s="4"/>
      <c r="N10" s="12">
        <f>IF(H10&lt;&gt;"", G10*IF(I10&gt;0,I10,0)/100, "")</f>
        <v>0</v>
      </c>
    </row>
    <row r="11" spans="1:14">
      <c r="A11" s="5"/>
      <c r="B11" s="4"/>
      <c r="C11" s="4"/>
      <c r="D11" s="4">
        <f>IFERROR(INDEX('03_商品化キャンバス'!$B$6:$B$15, MATCH(C11, '03_商品化キャンバス'!$A$6:$A$15, 0)), "")</f>
        <v>0</v>
      </c>
      <c r="E11" s="12">
        <f>IFERROR(INDEX('03_商品化キャンバス'!$M$6:$M$15, MATCH(C11, '03_商品化キャンバス'!$A$6:$A$15, 0)), "")</f>
        <v>0</v>
      </c>
      <c r="F11" s="8"/>
      <c r="G11" s="12">
        <f>IF(AND(E11&gt;0,F11&gt;0), E11*F11, "")</f>
        <v>0</v>
      </c>
      <c r="H11" s="4"/>
      <c r="I11" s="8"/>
      <c r="J11" s="4"/>
      <c r="K11" s="5"/>
      <c r="L11" s="4"/>
      <c r="M11" s="4"/>
      <c r="N11" s="12">
        <f>IF(H11&lt;&gt;"", G11*IF(I11&gt;0,I11,0)/100, "")</f>
        <v>0</v>
      </c>
    </row>
    <row r="12" spans="1:14">
      <c r="A12" s="5"/>
      <c r="B12" s="4"/>
      <c r="C12" s="4"/>
      <c r="D12" s="4">
        <f>IFERROR(INDEX('03_商品化キャンバス'!$B$6:$B$15, MATCH(C12, '03_商品化キャンバス'!$A$6:$A$15, 0)), "")</f>
        <v>0</v>
      </c>
      <c r="E12" s="12">
        <f>IFERROR(INDEX('03_商品化キャンバス'!$M$6:$M$15, MATCH(C12, '03_商品化キャンバス'!$A$6:$A$15, 0)), "")</f>
        <v>0</v>
      </c>
      <c r="F12" s="8"/>
      <c r="G12" s="12">
        <f>IF(AND(E12&gt;0,F12&gt;0), E12*F12, "")</f>
        <v>0</v>
      </c>
      <c r="H12" s="4"/>
      <c r="I12" s="8"/>
      <c r="J12" s="4"/>
      <c r="K12" s="5"/>
      <c r="L12" s="4"/>
      <c r="M12" s="4"/>
      <c r="N12" s="12">
        <f>IF(H12&lt;&gt;"", G12*IF(I12&gt;0,I12,0)/100, "")</f>
        <v>0</v>
      </c>
    </row>
    <row r="13" spans="1:14">
      <c r="A13" s="5"/>
      <c r="B13" s="4"/>
      <c r="C13" s="4"/>
      <c r="D13" s="4">
        <f>IFERROR(INDEX('03_商品化キャンバス'!$B$6:$B$15, MATCH(C13, '03_商品化キャンバス'!$A$6:$A$15, 0)), "")</f>
        <v>0</v>
      </c>
      <c r="E13" s="12">
        <f>IFERROR(INDEX('03_商品化キャンバス'!$M$6:$M$15, MATCH(C13, '03_商品化キャンバス'!$A$6:$A$15, 0)), "")</f>
        <v>0</v>
      </c>
      <c r="F13" s="8"/>
      <c r="G13" s="12">
        <f>IF(AND(E13&gt;0,F13&gt;0), E13*F13, "")</f>
        <v>0</v>
      </c>
      <c r="H13" s="4"/>
      <c r="I13" s="8"/>
      <c r="J13" s="4"/>
      <c r="K13" s="5"/>
      <c r="L13" s="4"/>
      <c r="M13" s="4"/>
      <c r="N13" s="12">
        <f>IF(H13&lt;&gt;"", G13*IF(I13&gt;0,I13,0)/100, "")</f>
        <v>0</v>
      </c>
    </row>
    <row r="14" spans="1:14">
      <c r="A14" s="5"/>
      <c r="B14" s="4"/>
      <c r="C14" s="4"/>
      <c r="D14" s="4">
        <f>IFERROR(INDEX('03_商品化キャンバス'!$B$6:$B$15, MATCH(C14, '03_商品化キャンバス'!$A$6:$A$15, 0)), "")</f>
        <v>0</v>
      </c>
      <c r="E14" s="12">
        <f>IFERROR(INDEX('03_商品化キャンバス'!$M$6:$M$15, MATCH(C14, '03_商品化キャンバス'!$A$6:$A$15, 0)), "")</f>
        <v>0</v>
      </c>
      <c r="F14" s="8"/>
      <c r="G14" s="12">
        <f>IF(AND(E14&gt;0,F14&gt;0), E14*F14, "")</f>
        <v>0</v>
      </c>
      <c r="H14" s="4"/>
      <c r="I14" s="8"/>
      <c r="J14" s="4"/>
      <c r="K14" s="5"/>
      <c r="L14" s="4"/>
      <c r="M14" s="4"/>
      <c r="N14" s="12">
        <f>IF(H14&lt;&gt;"", G14*IF(I14&gt;0,I14,0)/100, "")</f>
        <v>0</v>
      </c>
    </row>
    <row r="15" spans="1:14">
      <c r="A15" s="5"/>
      <c r="B15" s="4"/>
      <c r="C15" s="4"/>
      <c r="D15" s="4">
        <f>IFERROR(INDEX('03_商品化キャンバス'!$B$6:$B$15, MATCH(C15, '03_商品化キャンバス'!$A$6:$A$15, 0)), "")</f>
        <v>0</v>
      </c>
      <c r="E15" s="12">
        <f>IFERROR(INDEX('03_商品化キャンバス'!$M$6:$M$15, MATCH(C15, '03_商品化キャンバス'!$A$6:$A$15, 0)), "")</f>
        <v>0</v>
      </c>
      <c r="F15" s="8"/>
      <c r="G15" s="12">
        <f>IF(AND(E15&gt;0,F15&gt;0), E15*F15, "")</f>
        <v>0</v>
      </c>
      <c r="H15" s="4"/>
      <c r="I15" s="8"/>
      <c r="J15" s="4"/>
      <c r="K15" s="5"/>
      <c r="L15" s="4"/>
      <c r="M15" s="4"/>
      <c r="N15" s="12">
        <f>IF(H15&lt;&gt;"", G15*IF(I15&gt;0,I15,0)/100, "")</f>
        <v>0</v>
      </c>
    </row>
    <row r="16" spans="1:14">
      <c r="A16" s="5"/>
      <c r="B16" s="4"/>
      <c r="C16" s="4"/>
      <c r="D16" s="4">
        <f>IFERROR(INDEX('03_商品化キャンバス'!$B$6:$B$15, MATCH(C16, '03_商品化キャンバス'!$A$6:$A$15, 0)), "")</f>
        <v>0</v>
      </c>
      <c r="E16" s="12">
        <f>IFERROR(INDEX('03_商品化キャンバス'!$M$6:$M$15, MATCH(C16, '03_商品化キャンバス'!$A$6:$A$15, 0)), "")</f>
        <v>0</v>
      </c>
      <c r="F16" s="8"/>
      <c r="G16" s="12">
        <f>IF(AND(E16&gt;0,F16&gt;0), E16*F16, "")</f>
        <v>0</v>
      </c>
      <c r="H16" s="4"/>
      <c r="I16" s="8"/>
      <c r="J16" s="4"/>
      <c r="K16" s="5"/>
      <c r="L16" s="4"/>
      <c r="M16" s="4"/>
      <c r="N16" s="12">
        <f>IF(H16&lt;&gt;"", G16*IF(I16&gt;0,I16,0)/100, "")</f>
        <v>0</v>
      </c>
    </row>
    <row r="17" spans="1:14">
      <c r="A17" s="5"/>
      <c r="B17" s="4"/>
      <c r="C17" s="4"/>
      <c r="D17" s="4">
        <f>IFERROR(INDEX('03_商品化キャンバス'!$B$6:$B$15, MATCH(C17, '03_商品化キャンバス'!$A$6:$A$15, 0)), "")</f>
        <v>0</v>
      </c>
      <c r="E17" s="12">
        <f>IFERROR(INDEX('03_商品化キャンバス'!$M$6:$M$15, MATCH(C17, '03_商品化キャンバス'!$A$6:$A$15, 0)), "")</f>
        <v>0</v>
      </c>
      <c r="F17" s="8"/>
      <c r="G17" s="12">
        <f>IF(AND(E17&gt;0,F17&gt;0), E17*F17, "")</f>
        <v>0</v>
      </c>
      <c r="H17" s="4"/>
      <c r="I17" s="8"/>
      <c r="J17" s="4"/>
      <c r="K17" s="5"/>
      <c r="L17" s="4"/>
      <c r="M17" s="4"/>
      <c r="N17" s="12">
        <f>IF(H17&lt;&gt;"", G17*IF(I17&gt;0,I17,0)/100, "")</f>
        <v>0</v>
      </c>
    </row>
    <row r="18" spans="1:14">
      <c r="A18" s="5"/>
      <c r="B18" s="4"/>
      <c r="C18" s="4"/>
      <c r="D18" s="4">
        <f>IFERROR(INDEX('03_商品化キャンバス'!$B$6:$B$15, MATCH(C18, '03_商品化キャンバス'!$A$6:$A$15, 0)), "")</f>
        <v>0</v>
      </c>
      <c r="E18" s="12">
        <f>IFERROR(INDEX('03_商品化キャンバス'!$M$6:$M$15, MATCH(C18, '03_商品化キャンバス'!$A$6:$A$15, 0)), "")</f>
        <v>0</v>
      </c>
      <c r="F18" s="8"/>
      <c r="G18" s="12">
        <f>IF(AND(E18&gt;0,F18&gt;0), E18*F18, "")</f>
        <v>0</v>
      </c>
      <c r="H18" s="4"/>
      <c r="I18" s="8"/>
      <c r="J18" s="4"/>
      <c r="K18" s="5"/>
      <c r="L18" s="4"/>
      <c r="M18" s="4"/>
      <c r="N18" s="12">
        <f>IF(H18&lt;&gt;"", G18*IF(I18&gt;0,I18,0)/100, "")</f>
        <v>0</v>
      </c>
    </row>
    <row r="19" spans="1:14">
      <c r="A19" s="5"/>
      <c r="B19" s="4"/>
      <c r="C19" s="4"/>
      <c r="D19" s="4">
        <f>IFERROR(INDEX('03_商品化キャンバス'!$B$6:$B$15, MATCH(C19, '03_商品化キャンバス'!$A$6:$A$15, 0)), "")</f>
        <v>0</v>
      </c>
      <c r="E19" s="12">
        <f>IFERROR(INDEX('03_商品化キャンバス'!$M$6:$M$15, MATCH(C19, '03_商品化キャンバス'!$A$6:$A$15, 0)), "")</f>
        <v>0</v>
      </c>
      <c r="F19" s="8"/>
      <c r="G19" s="12">
        <f>IF(AND(E19&gt;0,F19&gt;0), E19*F19, "")</f>
        <v>0</v>
      </c>
      <c r="H19" s="4"/>
      <c r="I19" s="8"/>
      <c r="J19" s="4"/>
      <c r="K19" s="5"/>
      <c r="L19" s="4"/>
      <c r="M19" s="4"/>
      <c r="N19" s="12">
        <f>IF(H19&lt;&gt;"", G19*IF(I19&gt;0,I19,0)/100, "")</f>
        <v>0</v>
      </c>
    </row>
    <row r="20" spans="1:14">
      <c r="A20" s="5"/>
      <c r="B20" s="4"/>
      <c r="C20" s="4"/>
      <c r="D20" s="4">
        <f>IFERROR(INDEX('03_商品化キャンバス'!$B$6:$B$15, MATCH(C20, '03_商品化キャンバス'!$A$6:$A$15, 0)), "")</f>
        <v>0</v>
      </c>
      <c r="E20" s="12">
        <f>IFERROR(INDEX('03_商品化キャンバス'!$M$6:$M$15, MATCH(C20, '03_商品化キャンバス'!$A$6:$A$15, 0)), "")</f>
        <v>0</v>
      </c>
      <c r="F20" s="8"/>
      <c r="G20" s="12">
        <f>IF(AND(E20&gt;0,F20&gt;0), E20*F20, "")</f>
        <v>0</v>
      </c>
      <c r="H20" s="4"/>
      <c r="I20" s="8"/>
      <c r="J20" s="4"/>
      <c r="K20" s="5"/>
      <c r="L20" s="4"/>
      <c r="M20" s="4"/>
      <c r="N20" s="12">
        <f>IF(H20&lt;&gt;"", G20*IF(I20&gt;0,I20,0)/100, "")</f>
        <v>0</v>
      </c>
    </row>
    <row r="21" spans="1:14">
      <c r="A21" s="5"/>
      <c r="B21" s="4"/>
      <c r="C21" s="4"/>
      <c r="D21" s="4">
        <f>IFERROR(INDEX('03_商品化キャンバス'!$B$6:$B$15, MATCH(C21, '03_商品化キャンバス'!$A$6:$A$15, 0)), "")</f>
        <v>0</v>
      </c>
      <c r="E21" s="12">
        <f>IFERROR(INDEX('03_商品化キャンバス'!$M$6:$M$15, MATCH(C21, '03_商品化キャンバス'!$A$6:$A$15, 0)), "")</f>
        <v>0</v>
      </c>
      <c r="F21" s="8"/>
      <c r="G21" s="12">
        <f>IF(AND(E21&gt;0,F21&gt;0), E21*F21, "")</f>
        <v>0</v>
      </c>
      <c r="H21" s="4"/>
      <c r="I21" s="8"/>
      <c r="J21" s="4"/>
      <c r="K21" s="5"/>
      <c r="L21" s="4"/>
      <c r="M21" s="4"/>
      <c r="N21" s="12">
        <f>IF(H21&lt;&gt;"", G21*IF(I21&gt;0,I21,0)/100, "")</f>
        <v>0</v>
      </c>
    </row>
    <row r="22" spans="1:14">
      <c r="A22" s="5"/>
      <c r="B22" s="4"/>
      <c r="C22" s="4"/>
      <c r="D22" s="4">
        <f>IFERROR(INDEX('03_商品化キャンバス'!$B$6:$B$15, MATCH(C22, '03_商品化キャンバス'!$A$6:$A$15, 0)), "")</f>
        <v>0</v>
      </c>
      <c r="E22" s="12">
        <f>IFERROR(INDEX('03_商品化キャンバス'!$M$6:$M$15, MATCH(C22, '03_商品化キャンバス'!$A$6:$A$15, 0)), "")</f>
        <v>0</v>
      </c>
      <c r="F22" s="8"/>
      <c r="G22" s="12">
        <f>IF(AND(E22&gt;0,F22&gt;0), E22*F22, "")</f>
        <v>0</v>
      </c>
      <c r="H22" s="4"/>
      <c r="I22" s="8"/>
      <c r="J22" s="4"/>
      <c r="K22" s="5"/>
      <c r="L22" s="4"/>
      <c r="M22" s="4"/>
      <c r="N22" s="12">
        <f>IF(H22&lt;&gt;"", G22*IF(I22&gt;0,I22,0)/100, "")</f>
        <v>0</v>
      </c>
    </row>
    <row r="23" spans="1:14">
      <c r="A23" s="5"/>
      <c r="B23" s="4"/>
      <c r="C23" s="4"/>
      <c r="D23" s="4">
        <f>IFERROR(INDEX('03_商品化キャンバス'!$B$6:$B$15, MATCH(C23, '03_商品化キャンバス'!$A$6:$A$15, 0)), "")</f>
        <v>0</v>
      </c>
      <c r="E23" s="12">
        <f>IFERROR(INDEX('03_商品化キャンバス'!$M$6:$M$15, MATCH(C23, '03_商品化キャンバス'!$A$6:$A$15, 0)), "")</f>
        <v>0</v>
      </c>
      <c r="F23" s="8"/>
      <c r="G23" s="12">
        <f>IF(AND(E23&gt;0,F23&gt;0), E23*F23, "")</f>
        <v>0</v>
      </c>
      <c r="H23" s="4"/>
      <c r="I23" s="8"/>
      <c r="J23" s="4"/>
      <c r="K23" s="5"/>
      <c r="L23" s="4"/>
      <c r="M23" s="4"/>
      <c r="N23" s="12">
        <f>IF(H23&lt;&gt;"", G23*IF(I23&gt;0,I23,0)/100, "")</f>
        <v>0</v>
      </c>
    </row>
    <row r="24" spans="1:14">
      <c r="A24" s="5"/>
      <c r="B24" s="4"/>
      <c r="C24" s="4"/>
      <c r="D24" s="4">
        <f>IFERROR(INDEX('03_商品化キャンバス'!$B$6:$B$15, MATCH(C24, '03_商品化キャンバス'!$A$6:$A$15, 0)), "")</f>
        <v>0</v>
      </c>
      <c r="E24" s="12">
        <f>IFERROR(INDEX('03_商品化キャンバス'!$M$6:$M$15, MATCH(C24, '03_商品化キャンバス'!$A$6:$A$15, 0)), "")</f>
        <v>0</v>
      </c>
      <c r="F24" s="8"/>
      <c r="G24" s="12">
        <f>IF(AND(E24&gt;0,F24&gt;0), E24*F24, "")</f>
        <v>0</v>
      </c>
      <c r="H24" s="4"/>
      <c r="I24" s="8"/>
      <c r="J24" s="4"/>
      <c r="K24" s="5"/>
      <c r="L24" s="4"/>
      <c r="M24" s="4"/>
      <c r="N24" s="12">
        <f>IF(H24&lt;&gt;"", G24*IF(I24&gt;0,I24,0)/100, "")</f>
        <v>0</v>
      </c>
    </row>
    <row r="25" spans="1:14">
      <c r="A25" s="5"/>
      <c r="B25" s="4"/>
      <c r="C25" s="4"/>
      <c r="D25" s="4">
        <f>IFERROR(INDEX('03_商品化キャンバス'!$B$6:$B$15, MATCH(C25, '03_商品化キャンバス'!$A$6:$A$15, 0)), "")</f>
        <v>0</v>
      </c>
      <c r="E25" s="12">
        <f>IFERROR(INDEX('03_商品化キャンバス'!$M$6:$M$15, MATCH(C25, '03_商品化キャンバス'!$A$6:$A$15, 0)), "")</f>
        <v>0</v>
      </c>
      <c r="F25" s="8"/>
      <c r="G25" s="12">
        <f>IF(AND(E25&gt;0,F25&gt;0), E25*F25, "")</f>
        <v>0</v>
      </c>
      <c r="H25" s="4"/>
      <c r="I25" s="8"/>
      <c r="J25" s="4"/>
      <c r="K25" s="5"/>
      <c r="L25" s="4"/>
      <c r="M25" s="4"/>
      <c r="N25" s="12">
        <f>IF(H25&lt;&gt;"", G25*IF(I25&gt;0,I25,0)/100, "")</f>
        <v>0</v>
      </c>
    </row>
    <row r="26" spans="1:14">
      <c r="A26" s="5"/>
      <c r="B26" s="4"/>
      <c r="C26" s="4"/>
      <c r="D26" s="4">
        <f>IFERROR(INDEX('03_商品化キャンバス'!$B$6:$B$15, MATCH(C26, '03_商品化キャンバス'!$A$6:$A$15, 0)), "")</f>
        <v>0</v>
      </c>
      <c r="E26" s="12">
        <f>IFERROR(INDEX('03_商品化キャンバス'!$M$6:$M$15, MATCH(C26, '03_商品化キャンバス'!$A$6:$A$15, 0)), "")</f>
        <v>0</v>
      </c>
      <c r="F26" s="8"/>
      <c r="G26" s="12">
        <f>IF(AND(E26&gt;0,F26&gt;0), E26*F26, "")</f>
        <v>0</v>
      </c>
      <c r="H26" s="4"/>
      <c r="I26" s="8"/>
      <c r="J26" s="4"/>
      <c r="K26" s="5"/>
      <c r="L26" s="4"/>
      <c r="M26" s="4"/>
      <c r="N26" s="12">
        <f>IF(H26&lt;&gt;"", G26*IF(I26&gt;0,I26,0)/100, "")</f>
        <v>0</v>
      </c>
    </row>
    <row r="27" spans="1:14">
      <c r="A27" s="5"/>
      <c r="B27" s="4"/>
      <c r="C27" s="4"/>
      <c r="D27" s="4">
        <f>IFERROR(INDEX('03_商品化キャンバス'!$B$6:$B$15, MATCH(C27, '03_商品化キャンバス'!$A$6:$A$15, 0)), "")</f>
        <v>0</v>
      </c>
      <c r="E27" s="12">
        <f>IFERROR(INDEX('03_商品化キャンバス'!$M$6:$M$15, MATCH(C27, '03_商品化キャンバス'!$A$6:$A$15, 0)), "")</f>
        <v>0</v>
      </c>
      <c r="F27" s="8"/>
      <c r="G27" s="12">
        <f>IF(AND(E27&gt;0,F27&gt;0), E27*F27, "")</f>
        <v>0</v>
      </c>
      <c r="H27" s="4"/>
      <c r="I27" s="8"/>
      <c r="J27" s="4"/>
      <c r="K27" s="5"/>
      <c r="L27" s="4"/>
      <c r="M27" s="4"/>
      <c r="N27" s="12">
        <f>IF(H27&lt;&gt;"", G27*IF(I27&gt;0,I27,0)/100, "")</f>
        <v>0</v>
      </c>
    </row>
    <row r="28" spans="1:14">
      <c r="A28" s="5"/>
      <c r="B28" s="4"/>
      <c r="C28" s="4"/>
      <c r="D28" s="4">
        <f>IFERROR(INDEX('03_商品化キャンバス'!$B$6:$B$15, MATCH(C28, '03_商品化キャンバス'!$A$6:$A$15, 0)), "")</f>
        <v>0</v>
      </c>
      <c r="E28" s="12">
        <f>IFERROR(INDEX('03_商品化キャンバス'!$M$6:$M$15, MATCH(C28, '03_商品化キャンバス'!$A$6:$A$15, 0)), "")</f>
        <v>0</v>
      </c>
      <c r="F28" s="8"/>
      <c r="G28" s="12">
        <f>IF(AND(E28&gt;0,F28&gt;0), E28*F28, "")</f>
        <v>0</v>
      </c>
      <c r="H28" s="4"/>
      <c r="I28" s="8"/>
      <c r="J28" s="4"/>
      <c r="K28" s="5"/>
      <c r="L28" s="4"/>
      <c r="M28" s="4"/>
      <c r="N28" s="12">
        <f>IF(H28&lt;&gt;"", G28*IF(I28&gt;0,I28,0)/100, "")</f>
        <v>0</v>
      </c>
    </row>
    <row r="29" spans="1:14">
      <c r="A29" s="5"/>
      <c r="B29" s="4"/>
      <c r="C29" s="4"/>
      <c r="D29" s="4">
        <f>IFERROR(INDEX('03_商品化キャンバス'!$B$6:$B$15, MATCH(C29, '03_商品化キャンバス'!$A$6:$A$15, 0)), "")</f>
        <v>0</v>
      </c>
      <c r="E29" s="12">
        <f>IFERROR(INDEX('03_商品化キャンバス'!$M$6:$M$15, MATCH(C29, '03_商品化キャンバス'!$A$6:$A$15, 0)), "")</f>
        <v>0</v>
      </c>
      <c r="F29" s="8"/>
      <c r="G29" s="12">
        <f>IF(AND(E29&gt;0,F29&gt;0), E29*F29, "")</f>
        <v>0</v>
      </c>
      <c r="H29" s="4"/>
      <c r="I29" s="8"/>
      <c r="J29" s="4"/>
      <c r="K29" s="5"/>
      <c r="L29" s="4"/>
      <c r="M29" s="4"/>
      <c r="N29" s="12">
        <f>IF(H29&lt;&gt;"", G29*IF(I29&gt;0,I29,0)/100, "")</f>
        <v>0</v>
      </c>
    </row>
    <row r="30" spans="1:14">
      <c r="A30" s="5"/>
      <c r="B30" s="4"/>
      <c r="C30" s="4"/>
      <c r="D30" s="4">
        <f>IFERROR(INDEX('03_商品化キャンバス'!$B$6:$B$15, MATCH(C30, '03_商品化キャンバス'!$A$6:$A$15, 0)), "")</f>
        <v>0</v>
      </c>
      <c r="E30" s="12">
        <f>IFERROR(INDEX('03_商品化キャンバス'!$M$6:$M$15, MATCH(C30, '03_商品化キャンバス'!$A$6:$A$15, 0)), "")</f>
        <v>0</v>
      </c>
      <c r="F30" s="8"/>
      <c r="G30" s="12">
        <f>IF(AND(E30&gt;0,F30&gt;0), E30*F30, "")</f>
        <v>0</v>
      </c>
      <c r="H30" s="4"/>
      <c r="I30" s="8"/>
      <c r="J30" s="4"/>
      <c r="K30" s="5"/>
      <c r="L30" s="4"/>
      <c r="M30" s="4"/>
      <c r="N30" s="12">
        <f>IF(H30&lt;&gt;"", G30*IF(I30&gt;0,I30,0)/100, "")</f>
        <v>0</v>
      </c>
    </row>
    <row r="31" spans="1:14">
      <c r="A31" s="5"/>
      <c r="B31" s="4"/>
      <c r="C31" s="4"/>
      <c r="D31" s="4">
        <f>IFERROR(INDEX('03_商品化キャンバス'!$B$6:$B$15, MATCH(C31, '03_商品化キャンバス'!$A$6:$A$15, 0)), "")</f>
        <v>0</v>
      </c>
      <c r="E31" s="12">
        <f>IFERROR(INDEX('03_商品化キャンバス'!$M$6:$M$15, MATCH(C31, '03_商品化キャンバス'!$A$6:$A$15, 0)), "")</f>
        <v>0</v>
      </c>
      <c r="F31" s="8"/>
      <c r="G31" s="12">
        <f>IF(AND(E31&gt;0,F31&gt;0), E31*F31, "")</f>
        <v>0</v>
      </c>
      <c r="H31" s="4"/>
      <c r="I31" s="8"/>
      <c r="J31" s="4"/>
      <c r="K31" s="5"/>
      <c r="L31" s="4"/>
      <c r="M31" s="4"/>
      <c r="N31" s="12">
        <f>IF(H31&lt;&gt;"", G31*IF(I31&gt;0,I31,0)/100, "")</f>
        <v>0</v>
      </c>
    </row>
    <row r="32" spans="1:14">
      <c r="A32" s="5"/>
      <c r="B32" s="4"/>
      <c r="C32" s="4"/>
      <c r="D32" s="4">
        <f>IFERROR(INDEX('03_商品化キャンバス'!$B$6:$B$15, MATCH(C32, '03_商品化キャンバス'!$A$6:$A$15, 0)), "")</f>
        <v>0</v>
      </c>
      <c r="E32" s="12">
        <f>IFERROR(INDEX('03_商品化キャンバス'!$M$6:$M$15, MATCH(C32, '03_商品化キャンバス'!$A$6:$A$15, 0)), "")</f>
        <v>0</v>
      </c>
      <c r="F32" s="8"/>
      <c r="G32" s="12">
        <f>IF(AND(E32&gt;0,F32&gt;0), E32*F32, "")</f>
        <v>0</v>
      </c>
      <c r="H32" s="4"/>
      <c r="I32" s="8"/>
      <c r="J32" s="4"/>
      <c r="K32" s="5"/>
      <c r="L32" s="4"/>
      <c r="M32" s="4"/>
      <c r="N32" s="12">
        <f>IF(H32&lt;&gt;"", G32*IF(I32&gt;0,I32,0)/100, "")</f>
        <v>0</v>
      </c>
    </row>
    <row r="33" spans="1:14">
      <c r="A33" s="5"/>
      <c r="B33" s="4"/>
      <c r="C33" s="4"/>
      <c r="D33" s="4">
        <f>IFERROR(INDEX('03_商品化キャンバス'!$B$6:$B$15, MATCH(C33, '03_商品化キャンバス'!$A$6:$A$15, 0)), "")</f>
        <v>0</v>
      </c>
      <c r="E33" s="12">
        <f>IFERROR(INDEX('03_商品化キャンバス'!$M$6:$M$15, MATCH(C33, '03_商品化キャンバス'!$A$6:$A$15, 0)), "")</f>
        <v>0</v>
      </c>
      <c r="F33" s="8"/>
      <c r="G33" s="12">
        <f>IF(AND(E33&gt;0,F33&gt;0), E33*F33, "")</f>
        <v>0</v>
      </c>
      <c r="H33" s="4"/>
      <c r="I33" s="8"/>
      <c r="J33" s="4"/>
      <c r="K33" s="5"/>
      <c r="L33" s="4"/>
      <c r="M33" s="4"/>
      <c r="N33" s="12">
        <f>IF(H33&lt;&gt;"", G33*IF(I33&gt;0,I33,0)/100, "")</f>
        <v>0</v>
      </c>
    </row>
    <row r="36" spans="1:14">
      <c r="A36" s="2" t="s">
        <v>142</v>
      </c>
    </row>
    <row r="37" spans="1:14">
      <c r="A37" s="3" t="s">
        <v>97</v>
      </c>
      <c r="B37" s="3" t="s">
        <v>143</v>
      </c>
      <c r="C37" s="3" t="s">
        <v>144</v>
      </c>
    </row>
    <row r="38" spans="1:14">
      <c r="A38" s="10" t="s">
        <v>110</v>
      </c>
      <c r="B38" s="12">
        <f>SUMIF($J$4:$J$33,"1",$G$4:$G$33)</f>
        <v>0</v>
      </c>
      <c r="C38" s="12">
        <f>SUMIF($J$4:$J$33,"1",$N$4:$N$33)</f>
        <v>0</v>
      </c>
    </row>
    <row r="39" spans="1:14">
      <c r="A39" s="10" t="s">
        <v>111</v>
      </c>
      <c r="B39" s="12">
        <f>SUMIF($J$4:$J$33,"2",$G$4:$G$33)</f>
        <v>0</v>
      </c>
      <c r="C39" s="12">
        <f>SUMIF($J$4:$J$33,"2",$N$4:$N$33)</f>
        <v>0</v>
      </c>
    </row>
    <row r="40" spans="1:14">
      <c r="A40" s="10" t="s">
        <v>112</v>
      </c>
      <c r="B40" s="12">
        <f>SUMIF($J$4:$J$33,"3",$G$4:$G$33)</f>
        <v>0</v>
      </c>
      <c r="C40" s="12">
        <f>SUMIF($J$4:$J$33,"3",$N$4:$N$33)</f>
        <v>0</v>
      </c>
    </row>
    <row r="41" spans="1:14">
      <c r="A41" s="10" t="s">
        <v>113</v>
      </c>
      <c r="B41" s="12">
        <f>SUMIF($J$4:$J$33,"4",$G$4:$G$33)</f>
        <v>0</v>
      </c>
      <c r="C41" s="12">
        <f>SUMIF($J$4:$J$33,"4",$N$4:$N$33)</f>
        <v>0</v>
      </c>
    </row>
    <row r="42" spans="1:14">
      <c r="A42" s="10" t="s">
        <v>114</v>
      </c>
      <c r="B42" s="12">
        <f>SUMIF($J$4:$J$33,"5",$G$4:$G$33)</f>
        <v>0</v>
      </c>
      <c r="C42" s="12">
        <f>SUMIF($J$4:$J$33,"5",$N$4:$N$33)</f>
        <v>0</v>
      </c>
    </row>
    <row r="43" spans="1:14">
      <c r="A43" s="10" t="s">
        <v>115</v>
      </c>
      <c r="B43" s="12">
        <f>SUMIF($J$4:$J$33,"6",$G$4:$G$33)</f>
        <v>0</v>
      </c>
      <c r="C43" s="12">
        <f>SUMIF($J$4:$J$33,"6",$N$4:$N$33)</f>
        <v>0</v>
      </c>
    </row>
    <row r="44" spans="1:14">
      <c r="A44" s="10" t="s">
        <v>116</v>
      </c>
      <c r="B44" s="12">
        <f>SUMIF($J$4:$J$33,"7",$G$4:$G$33)</f>
        <v>0</v>
      </c>
      <c r="C44" s="12">
        <f>SUMIF($J$4:$J$33,"7",$N$4:$N$33)</f>
        <v>0</v>
      </c>
    </row>
    <row r="45" spans="1:14">
      <c r="A45" s="10" t="s">
        <v>117</v>
      </c>
      <c r="B45" s="12">
        <f>SUMIF($J$4:$J$33,"8",$G$4:$G$33)</f>
        <v>0</v>
      </c>
      <c r="C45" s="12">
        <f>SUMIF($J$4:$J$33,"8",$N$4:$N$33)</f>
        <v>0</v>
      </c>
    </row>
    <row r="46" spans="1:14">
      <c r="A46" s="10" t="s">
        <v>118</v>
      </c>
      <c r="B46" s="12">
        <f>SUMIF($J$4:$J$33,"9",$G$4:$G$33)</f>
        <v>0</v>
      </c>
      <c r="C46" s="12">
        <f>SUMIF($J$4:$J$33,"9",$N$4:$N$33)</f>
        <v>0</v>
      </c>
    </row>
    <row r="47" spans="1:14">
      <c r="A47" s="10" t="s">
        <v>119</v>
      </c>
      <c r="B47" s="12">
        <f>SUMIF($J$4:$J$33,"10",$G$4:$G$33)</f>
        <v>0</v>
      </c>
      <c r="C47" s="12">
        <f>SUMIF($J$4:$J$33,"10",$N$4:$N$33)</f>
        <v>0</v>
      </c>
    </row>
    <row r="48" spans="1:14">
      <c r="A48" s="10" t="s">
        <v>120</v>
      </c>
      <c r="B48" s="12">
        <f>SUMIF($J$4:$J$33,"11",$G$4:$G$33)</f>
        <v>0</v>
      </c>
      <c r="C48" s="12">
        <f>SUMIF($J$4:$J$33,"11",$N$4:$N$33)</f>
        <v>0</v>
      </c>
    </row>
    <row r="49" spans="1:3">
      <c r="A49" s="10" t="s">
        <v>121</v>
      </c>
      <c r="B49" s="12">
        <f>SUMIF($J$4:$J$33,"12",$G$4:$G$33)</f>
        <v>0</v>
      </c>
      <c r="C49" s="12">
        <f>SUMIF($J$4:$J$33,"12",$N$4:$N$33)</f>
        <v>0</v>
      </c>
    </row>
  </sheetData>
  <dataValidations count="60">
    <dataValidation type="whole" operator="greaterThanOrEqual" allowBlank="1" showInputMessage="1" showErrorMessage="1" sqref="C4">
      <formula1>1</formula1>
    </dataValidation>
    <dataValidation type="list" allowBlank="1" showInputMessage="1" showErrorMessage="1" sqref="H4">
      <formula1>ステージ</formula1>
    </dataValidation>
    <dataValidation type="whole" operator="greaterThanOrEqual" allowBlank="1" showInputMessage="1" showErrorMessage="1" sqref="C5">
      <formula1>1</formula1>
    </dataValidation>
    <dataValidation type="list" allowBlank="1" showInputMessage="1" showErrorMessage="1" sqref="H5">
      <formula1>ステージ</formula1>
    </dataValidation>
    <dataValidation type="whole" operator="greaterThanOrEqual" allowBlank="1" showInputMessage="1" showErrorMessage="1" sqref="C6">
      <formula1>1</formula1>
    </dataValidation>
    <dataValidation type="list" allowBlank="1" showInputMessage="1" showErrorMessage="1" sqref="H6">
      <formula1>ステージ</formula1>
    </dataValidation>
    <dataValidation type="whole" operator="greaterThanOrEqual" allowBlank="1" showInputMessage="1" showErrorMessage="1" sqref="C7">
      <formula1>1</formula1>
    </dataValidation>
    <dataValidation type="list" allowBlank="1" showInputMessage="1" showErrorMessage="1" sqref="H7">
      <formula1>ステージ</formula1>
    </dataValidation>
    <dataValidation type="whole" operator="greaterThanOrEqual" allowBlank="1" showInputMessage="1" showErrorMessage="1" sqref="C8">
      <formula1>1</formula1>
    </dataValidation>
    <dataValidation type="list" allowBlank="1" showInputMessage="1" showErrorMessage="1" sqref="H8">
      <formula1>ステージ</formula1>
    </dataValidation>
    <dataValidation type="whole" operator="greaterThanOrEqual" allowBlank="1" showInputMessage="1" showErrorMessage="1" sqref="C9">
      <formula1>1</formula1>
    </dataValidation>
    <dataValidation type="list" allowBlank="1" showInputMessage="1" showErrorMessage="1" sqref="H9">
      <formula1>ステージ</formula1>
    </dataValidation>
    <dataValidation type="whole" operator="greaterThanOrEqual" allowBlank="1" showInputMessage="1" showErrorMessage="1" sqref="C10">
      <formula1>1</formula1>
    </dataValidation>
    <dataValidation type="list" allowBlank="1" showInputMessage="1" showErrorMessage="1" sqref="H10">
      <formula1>ステージ</formula1>
    </dataValidation>
    <dataValidation type="whole" operator="greaterThanOrEqual" allowBlank="1" showInputMessage="1" showErrorMessage="1" sqref="C11">
      <formula1>1</formula1>
    </dataValidation>
    <dataValidation type="list" allowBlank="1" showInputMessage="1" showErrorMessage="1" sqref="H11">
      <formula1>ステージ</formula1>
    </dataValidation>
    <dataValidation type="whole" operator="greaterThanOrEqual" allowBlank="1" showInputMessage="1" showErrorMessage="1" sqref="C12">
      <formula1>1</formula1>
    </dataValidation>
    <dataValidation type="list" allowBlank="1" showInputMessage="1" showErrorMessage="1" sqref="H12">
      <formula1>ステージ</formula1>
    </dataValidation>
    <dataValidation type="whole" operator="greaterThanOrEqual" allowBlank="1" showInputMessage="1" showErrorMessage="1" sqref="C13">
      <formula1>1</formula1>
    </dataValidation>
    <dataValidation type="list" allowBlank="1" showInputMessage="1" showErrorMessage="1" sqref="H13">
      <formula1>ステージ</formula1>
    </dataValidation>
    <dataValidation type="whole" operator="greaterThanOrEqual" allowBlank="1" showInputMessage="1" showErrorMessage="1" sqref="C14">
      <formula1>1</formula1>
    </dataValidation>
    <dataValidation type="list" allowBlank="1" showInputMessage="1" showErrorMessage="1" sqref="H14">
      <formula1>ステージ</formula1>
    </dataValidation>
    <dataValidation type="whole" operator="greaterThanOrEqual" allowBlank="1" showInputMessage="1" showErrorMessage="1" sqref="C15">
      <formula1>1</formula1>
    </dataValidation>
    <dataValidation type="list" allowBlank="1" showInputMessage="1" showErrorMessage="1" sqref="H15">
      <formula1>ステージ</formula1>
    </dataValidation>
    <dataValidation type="whole" operator="greaterThanOrEqual" allowBlank="1" showInputMessage="1" showErrorMessage="1" sqref="C16">
      <formula1>1</formula1>
    </dataValidation>
    <dataValidation type="list" allowBlank="1" showInputMessage="1" showErrorMessage="1" sqref="H16">
      <formula1>ステージ</formula1>
    </dataValidation>
    <dataValidation type="whole" operator="greaterThanOrEqual" allowBlank="1" showInputMessage="1" showErrorMessage="1" sqref="C17">
      <formula1>1</formula1>
    </dataValidation>
    <dataValidation type="list" allowBlank="1" showInputMessage="1" showErrorMessage="1" sqref="H17">
      <formula1>ステージ</formula1>
    </dataValidation>
    <dataValidation type="whole" operator="greaterThanOrEqual" allowBlank="1" showInputMessage="1" showErrorMessage="1" sqref="C18">
      <formula1>1</formula1>
    </dataValidation>
    <dataValidation type="list" allowBlank="1" showInputMessage="1" showErrorMessage="1" sqref="H18">
      <formula1>ステージ</formula1>
    </dataValidation>
    <dataValidation type="whole" operator="greaterThanOrEqual" allowBlank="1" showInputMessage="1" showErrorMessage="1" sqref="C19">
      <formula1>1</formula1>
    </dataValidation>
    <dataValidation type="list" allowBlank="1" showInputMessage="1" showErrorMessage="1" sqref="H19">
      <formula1>ステージ</formula1>
    </dataValidation>
    <dataValidation type="whole" operator="greaterThanOrEqual" allowBlank="1" showInputMessage="1" showErrorMessage="1" sqref="C20">
      <formula1>1</formula1>
    </dataValidation>
    <dataValidation type="list" allowBlank="1" showInputMessage="1" showErrorMessage="1" sqref="H20">
      <formula1>ステージ</formula1>
    </dataValidation>
    <dataValidation type="whole" operator="greaterThanOrEqual" allowBlank="1" showInputMessage="1" showErrorMessage="1" sqref="C21">
      <formula1>1</formula1>
    </dataValidation>
    <dataValidation type="list" allowBlank="1" showInputMessage="1" showErrorMessage="1" sqref="H21">
      <formula1>ステージ</formula1>
    </dataValidation>
    <dataValidation type="whole" operator="greaterThanOrEqual" allowBlank="1" showInputMessage="1" showErrorMessage="1" sqref="C22">
      <formula1>1</formula1>
    </dataValidation>
    <dataValidation type="list" allowBlank="1" showInputMessage="1" showErrorMessage="1" sqref="H22">
      <formula1>ステージ</formula1>
    </dataValidation>
    <dataValidation type="whole" operator="greaterThanOrEqual" allowBlank="1" showInputMessage="1" showErrorMessage="1" sqref="C23">
      <formula1>1</formula1>
    </dataValidation>
    <dataValidation type="list" allowBlank="1" showInputMessage="1" showErrorMessage="1" sqref="H23">
      <formula1>ステージ</formula1>
    </dataValidation>
    <dataValidation type="whole" operator="greaterThanOrEqual" allowBlank="1" showInputMessage="1" showErrorMessage="1" sqref="C24">
      <formula1>1</formula1>
    </dataValidation>
    <dataValidation type="list" allowBlank="1" showInputMessage="1" showErrorMessage="1" sqref="H24">
      <formula1>ステージ</formula1>
    </dataValidation>
    <dataValidation type="whole" operator="greaterThanOrEqual" allowBlank="1" showInputMessage="1" showErrorMessage="1" sqref="C25">
      <formula1>1</formula1>
    </dataValidation>
    <dataValidation type="list" allowBlank="1" showInputMessage="1" showErrorMessage="1" sqref="H25">
      <formula1>ステージ</formula1>
    </dataValidation>
    <dataValidation type="whole" operator="greaterThanOrEqual" allowBlank="1" showInputMessage="1" showErrorMessage="1" sqref="C26">
      <formula1>1</formula1>
    </dataValidation>
    <dataValidation type="list" allowBlank="1" showInputMessage="1" showErrorMessage="1" sqref="H26">
      <formula1>ステージ</formula1>
    </dataValidation>
    <dataValidation type="whole" operator="greaterThanOrEqual" allowBlank="1" showInputMessage="1" showErrorMessage="1" sqref="C27">
      <formula1>1</formula1>
    </dataValidation>
    <dataValidation type="list" allowBlank="1" showInputMessage="1" showErrorMessage="1" sqref="H27">
      <formula1>ステージ</formula1>
    </dataValidation>
    <dataValidation type="whole" operator="greaterThanOrEqual" allowBlank="1" showInputMessage="1" showErrorMessage="1" sqref="C28">
      <formula1>1</formula1>
    </dataValidation>
    <dataValidation type="list" allowBlank="1" showInputMessage="1" showErrorMessage="1" sqref="H28">
      <formula1>ステージ</formula1>
    </dataValidation>
    <dataValidation type="whole" operator="greaterThanOrEqual" allowBlank="1" showInputMessage="1" showErrorMessage="1" sqref="C29">
      <formula1>1</formula1>
    </dataValidation>
    <dataValidation type="list" allowBlank="1" showInputMessage="1" showErrorMessage="1" sqref="H29">
      <formula1>ステージ</formula1>
    </dataValidation>
    <dataValidation type="whole" operator="greaterThanOrEqual" allowBlank="1" showInputMessage="1" showErrorMessage="1" sqref="C30">
      <formula1>1</formula1>
    </dataValidation>
    <dataValidation type="list" allowBlank="1" showInputMessage="1" showErrorMessage="1" sqref="H30">
      <formula1>ステージ</formula1>
    </dataValidation>
    <dataValidation type="whole" operator="greaterThanOrEqual" allowBlank="1" showInputMessage="1" showErrorMessage="1" sqref="C31">
      <formula1>1</formula1>
    </dataValidation>
    <dataValidation type="list" allowBlank="1" showInputMessage="1" showErrorMessage="1" sqref="H31">
      <formula1>ステージ</formula1>
    </dataValidation>
    <dataValidation type="whole" operator="greaterThanOrEqual" allowBlank="1" showInputMessage="1" showErrorMessage="1" sqref="C32">
      <formula1>1</formula1>
    </dataValidation>
    <dataValidation type="list" allowBlank="1" showInputMessage="1" showErrorMessage="1" sqref="H32">
      <formula1>ステージ</formula1>
    </dataValidation>
    <dataValidation type="whole" operator="greaterThanOrEqual" allowBlank="1" showInputMessage="1" showErrorMessage="1" sqref="C33">
      <formula1>1</formula1>
    </dataValidation>
    <dataValidation type="list" allowBlank="1" showInputMessage="1" showErrorMessage="1" sqref="H33">
      <formula1>ステージ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"/>
  <sheetViews>
    <sheetView workbookViewId="0"/>
  </sheetViews>
  <sheetFormatPr defaultRowHeight="15"/>
  <cols>
    <col min="1" max="1" width="5.7109375" customWidth="1"/>
    <col min="2" max="2" width="10.7109375" customWidth="1"/>
    <col min="3" max="3" width="28.7109375" customWidth="1"/>
    <col min="4" max="6" width="16.7109375" customWidth="1"/>
  </cols>
  <sheetData>
    <row r="1" spans="1:6">
      <c r="A1" s="1" t="s">
        <v>145</v>
      </c>
    </row>
    <row r="3" spans="1:6">
      <c r="A3" t="s">
        <v>146</v>
      </c>
      <c r="B3" s="4"/>
    </row>
    <row r="4" spans="1:6">
      <c r="A4" t="s">
        <v>147</v>
      </c>
      <c r="B4" s="4"/>
    </row>
    <row r="5" spans="1:6">
      <c r="A5" t="s">
        <v>130</v>
      </c>
      <c r="B5" s="5"/>
    </row>
    <row r="7" spans="1:6">
      <c r="A7" s="2" t="s">
        <v>148</v>
      </c>
    </row>
    <row r="8" spans="1:6">
      <c r="A8" s="3" t="s">
        <v>62</v>
      </c>
      <c r="B8" s="3" t="s">
        <v>132</v>
      </c>
      <c r="C8" s="3" t="s">
        <v>133</v>
      </c>
      <c r="D8" s="3" t="s">
        <v>135</v>
      </c>
      <c r="E8" s="3" t="s">
        <v>134</v>
      </c>
      <c r="F8" s="3" t="s">
        <v>149</v>
      </c>
    </row>
    <row r="9" spans="1:6">
      <c r="A9" s="10">
        <v>1</v>
      </c>
      <c r="B9" s="4"/>
      <c r="C9" s="4">
        <f>IFERROR(INDEX('03_商品化キャンバス'!$B$6:$B$15, MATCH(B9, '03_商品化キャンバス'!$A$6:$A$15, 0)), "")</f>
        <v>0</v>
      </c>
      <c r="D9" s="8"/>
      <c r="E9" s="12">
        <f>IFERROR(INDEX('03_商品化キャンバス'!$M$6:$M$15, MATCH(B9, '03_商品化キャンバス'!$A$6:$A$15, 0)), "")</f>
        <v>0</v>
      </c>
      <c r="F9" s="12">
        <f>IF(AND(D9&gt;0,E9&gt;0), D9*E9, "")</f>
        <v>0</v>
      </c>
    </row>
    <row r="10" spans="1:6">
      <c r="A10" s="10">
        <v>2</v>
      </c>
      <c r="B10" s="4"/>
      <c r="C10" s="4">
        <f>IFERROR(INDEX('03_商品化キャンバス'!$B$6:$B$15, MATCH(B10, '03_商品化キャンバス'!$A$6:$A$15, 0)), "")</f>
        <v>0</v>
      </c>
      <c r="D10" s="8"/>
      <c r="E10" s="12">
        <f>IFERROR(INDEX('03_商品化キャンバス'!$M$6:$M$15, MATCH(B10, '03_商品化キャンバス'!$A$6:$A$15, 0)), "")</f>
        <v>0</v>
      </c>
      <c r="F10" s="12">
        <f>IF(AND(D10&gt;0,E10&gt;0), D10*E10, "")</f>
        <v>0</v>
      </c>
    </row>
    <row r="11" spans="1:6">
      <c r="A11" s="10">
        <v>3</v>
      </c>
      <c r="B11" s="4"/>
      <c r="C11" s="4">
        <f>IFERROR(INDEX('03_商品化キャンバス'!$B$6:$B$15, MATCH(B11, '03_商品化キャンバス'!$A$6:$A$15, 0)), "")</f>
        <v>0</v>
      </c>
      <c r="D11" s="8"/>
      <c r="E11" s="12">
        <f>IFERROR(INDEX('03_商品化キャンバス'!$M$6:$M$15, MATCH(B11, '03_商品化キャンバス'!$A$6:$A$15, 0)), "")</f>
        <v>0</v>
      </c>
      <c r="F11" s="12">
        <f>IF(AND(D11&gt;0,E11&gt;0), D11*E11, "")</f>
        <v>0</v>
      </c>
    </row>
    <row r="12" spans="1:6">
      <c r="A12" s="10">
        <v>4</v>
      </c>
      <c r="B12" s="4"/>
      <c r="C12" s="4">
        <f>IFERROR(INDEX('03_商品化キャンバス'!$B$6:$B$15, MATCH(B12, '03_商品化キャンバス'!$A$6:$A$15, 0)), "")</f>
        <v>0</v>
      </c>
      <c r="D12" s="8"/>
      <c r="E12" s="12">
        <f>IFERROR(INDEX('03_商品化キャンバス'!$M$6:$M$15, MATCH(B12, '03_商品化キャンバス'!$A$6:$A$15, 0)), "")</f>
        <v>0</v>
      </c>
      <c r="F12" s="12">
        <f>IF(AND(D12&gt;0,E12&gt;0), D12*E12, "")</f>
        <v>0</v>
      </c>
    </row>
    <row r="13" spans="1:6">
      <c r="A13" s="10">
        <v>5</v>
      </c>
      <c r="B13" s="4"/>
      <c r="C13" s="4">
        <f>IFERROR(INDEX('03_商品化キャンバス'!$B$6:$B$15, MATCH(B13, '03_商品化キャンバス'!$A$6:$A$15, 0)), "")</f>
        <v>0</v>
      </c>
      <c r="D13" s="8"/>
      <c r="E13" s="12">
        <f>IFERROR(INDEX('03_商品化キャンバス'!$M$6:$M$15, MATCH(B13, '03_商品化キャンバス'!$A$6:$A$15, 0)), "")</f>
        <v>0</v>
      </c>
      <c r="F13" s="12">
        <f>IF(AND(D13&gt;0,E13&gt;0), D13*E13, "")</f>
        <v>0</v>
      </c>
    </row>
    <row r="15" spans="1:6">
      <c r="E15" s="3" t="s">
        <v>150</v>
      </c>
      <c r="F15" s="12">
        <f>SUM(F9:F13)</f>
        <v>0</v>
      </c>
    </row>
    <row r="16" spans="1:6">
      <c r="E16" s="3" t="s">
        <v>151</v>
      </c>
      <c r="F16" s="12">
        <f>ROUND(F15*0.10,0)</f>
        <v>0</v>
      </c>
    </row>
    <row r="17" spans="5:6">
      <c r="E17" s="3" t="s">
        <v>152</v>
      </c>
      <c r="F17" s="12">
        <f>F15+F16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9"/>
  <sheetViews>
    <sheetView workbookViewId="0"/>
  </sheetViews>
  <sheetFormatPr defaultRowHeight="15"/>
  <cols>
    <col min="1" max="1" width="40.7109375" customWidth="1"/>
    <col min="2" max="2" width="12.7109375" customWidth="1"/>
    <col min="3" max="3" width="40.7109375" customWidth="1"/>
  </cols>
  <sheetData>
    <row r="1" spans="1:3">
      <c r="A1" s="1" t="s">
        <v>153</v>
      </c>
    </row>
    <row r="3" spans="1:3">
      <c r="A3" s="3" t="s">
        <v>154</v>
      </c>
      <c r="B3" s="3" t="s">
        <v>155</v>
      </c>
      <c r="C3" s="3" t="s">
        <v>71</v>
      </c>
    </row>
    <row r="4" spans="1:3">
      <c r="A4" s="4" t="s">
        <v>156</v>
      </c>
      <c r="B4" s="4"/>
      <c r="C4" s="4"/>
    </row>
    <row r="5" spans="1:3">
      <c r="A5" s="4" t="s">
        <v>157</v>
      </c>
      <c r="B5" s="4"/>
      <c r="C5" s="4"/>
    </row>
    <row r="6" spans="1:3">
      <c r="A6" s="4" t="s">
        <v>158</v>
      </c>
      <c r="B6" s="4"/>
      <c r="C6" s="4"/>
    </row>
    <row r="7" spans="1:3">
      <c r="A7" s="4" t="s">
        <v>159</v>
      </c>
      <c r="B7" s="4"/>
      <c r="C7" s="4"/>
    </row>
    <row r="8" spans="1:3">
      <c r="A8" s="4" t="s">
        <v>160</v>
      </c>
      <c r="B8" s="4"/>
      <c r="C8" s="4"/>
    </row>
    <row r="9" spans="1:3">
      <c r="A9" s="4" t="s">
        <v>161</v>
      </c>
      <c r="B9" s="4"/>
      <c r="C9" s="4"/>
    </row>
    <row r="10" spans="1:3">
      <c r="A10" s="4" t="s">
        <v>162</v>
      </c>
      <c r="B10" s="4"/>
      <c r="C10" s="4"/>
    </row>
    <row r="11" spans="1:3">
      <c r="A11" s="4" t="s">
        <v>163</v>
      </c>
      <c r="B11" s="4"/>
      <c r="C11" s="4"/>
    </row>
    <row r="12" spans="1:3">
      <c r="A12" s="4" t="s">
        <v>164</v>
      </c>
      <c r="B12" s="4"/>
      <c r="C12" s="4"/>
    </row>
    <row r="13" spans="1:3">
      <c r="A13" s="4" t="s">
        <v>165</v>
      </c>
      <c r="B13" s="4"/>
      <c r="C13" s="4"/>
    </row>
    <row r="14" spans="1:3">
      <c r="A14" s="4" t="s">
        <v>166</v>
      </c>
      <c r="B14" s="4"/>
      <c r="C14" s="4"/>
    </row>
    <row r="15" spans="1:3">
      <c r="A15" s="4" t="s">
        <v>167</v>
      </c>
      <c r="B15" s="4"/>
      <c r="C15" s="4"/>
    </row>
    <row r="16" spans="1:3">
      <c r="A16" s="4" t="s">
        <v>168</v>
      </c>
      <c r="B16" s="4"/>
      <c r="C16" s="4"/>
    </row>
    <row r="17" spans="1:3">
      <c r="A17" s="4" t="s">
        <v>169</v>
      </c>
      <c r="B17" s="4"/>
      <c r="C17" s="4"/>
    </row>
    <row r="18" spans="1:3">
      <c r="A18" s="4" t="s">
        <v>170</v>
      </c>
      <c r="B18" s="4"/>
      <c r="C18" s="4"/>
    </row>
    <row r="19" spans="1:3">
      <c r="A19" s="4" t="s">
        <v>171</v>
      </c>
      <c r="B19" s="4"/>
      <c r="C19" s="4"/>
    </row>
  </sheetData>
  <dataValidations count="16">
    <dataValidation type="list" allowBlank="1" showInputMessage="1" showErrorMessage="1" sqref="B4">
      <formula1>重要度3</formula1>
    </dataValidation>
    <dataValidation type="list" allowBlank="1" showInputMessage="1" showErrorMessage="1" sqref="B5">
      <formula1>重要度3</formula1>
    </dataValidation>
    <dataValidation type="list" allowBlank="1" showInputMessage="1" showErrorMessage="1" sqref="B6">
      <formula1>重要度3</formula1>
    </dataValidation>
    <dataValidation type="list" allowBlank="1" showInputMessage="1" showErrorMessage="1" sqref="B7">
      <formula1>重要度3</formula1>
    </dataValidation>
    <dataValidation type="list" allowBlank="1" showInputMessage="1" showErrorMessage="1" sqref="B8">
      <formula1>重要度3</formula1>
    </dataValidation>
    <dataValidation type="list" allowBlank="1" showInputMessage="1" showErrorMessage="1" sqref="B9">
      <formula1>重要度3</formula1>
    </dataValidation>
    <dataValidation type="list" allowBlank="1" showInputMessage="1" showErrorMessage="1" sqref="B10">
      <formula1>重要度3</formula1>
    </dataValidation>
    <dataValidation type="list" allowBlank="1" showInputMessage="1" showErrorMessage="1" sqref="B11">
      <formula1>重要度3</formula1>
    </dataValidation>
    <dataValidation type="list" allowBlank="1" showInputMessage="1" showErrorMessage="1" sqref="B12">
      <formula1>重要度3</formula1>
    </dataValidation>
    <dataValidation type="list" allowBlank="1" showInputMessage="1" showErrorMessage="1" sqref="B13">
      <formula1>重要度3</formula1>
    </dataValidation>
    <dataValidation type="list" allowBlank="1" showInputMessage="1" showErrorMessage="1" sqref="B14">
      <formula1>重要度3</formula1>
    </dataValidation>
    <dataValidation type="list" allowBlank="1" showInputMessage="1" showErrorMessage="1" sqref="B15">
      <formula1>重要度3</formula1>
    </dataValidation>
    <dataValidation type="list" allowBlank="1" showInputMessage="1" showErrorMessage="1" sqref="B16">
      <formula1>重要度3</formula1>
    </dataValidation>
    <dataValidation type="list" allowBlank="1" showInputMessage="1" showErrorMessage="1" sqref="B17">
      <formula1>重要度3</formula1>
    </dataValidation>
    <dataValidation type="list" allowBlank="1" showInputMessage="1" showErrorMessage="1" sqref="B18">
      <formula1>重要度3</formula1>
    </dataValidation>
    <dataValidation type="list" allowBlank="1" showInputMessage="1" showErrorMessage="1" sqref="B19">
      <formula1>重要度3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_lists</vt:lpstr>
      <vt:lpstr>01_目標_制約</vt:lpstr>
      <vt:lpstr>02_スキル棚卸し</vt:lpstr>
      <vt:lpstr>03_商品化キャンバス</vt:lpstr>
      <vt:lpstr>04_料金表_パッケージ</vt:lpstr>
      <vt:lpstr>05_収支シミュレーション</vt:lpstr>
      <vt:lpstr>06_見込み客管理</vt:lpstr>
      <vt:lpstr>07_見積テンプレ</vt:lpstr>
      <vt:lpstr>08_契約条件チェック</vt:lpstr>
      <vt:lpstr>09_チャネル実験</vt:lpstr>
      <vt:lpstr>10_ダッシュボード</vt:lpstr>
      <vt:lpstr>hours_per_month</vt:lpstr>
      <vt:lpstr>hours_per_week</vt:lpstr>
      <vt:lpstr>min_ehr</vt:lpstr>
      <vt:lpstr>target_margin</vt:lpstr>
      <vt:lpstr>target_revenue_month</vt:lpstr>
      <vt:lpstr>ステージ</vt:lpstr>
      <vt:lpstr>タイプ</vt:lpstr>
      <vt:lpstr>レビュー頻度</vt:lpstr>
      <vt:lpstr>レベル</vt:lpstr>
      <vt:lpstr>確度</vt:lpstr>
      <vt:lpstr>重要度3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2025-08-12T01:26:17Z</dcterms:created>
  <dcterms:modified xsi:type="dcterms:W3CDTF">2025-08-12T01:26:17Z</dcterms:modified>
</cp:coreProperties>
</file>